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665" windowWidth="15330" windowHeight="4425" firstSheet="1" activeTab="1"/>
  </bookViews>
  <sheets>
    <sheet name="観測井一覧表" sheetId="9" r:id="rId1"/>
    <sheet name="一覧表" sheetId="1" r:id="rId2"/>
    <sheet name="一覧表 (2)" sheetId="2" r:id="rId3"/>
    <sheet name="一覧表 (3)" sheetId="3" r:id="rId4"/>
    <sheet name="イオン計算表" sheetId="4" r:id="rId5"/>
    <sheet name="イオン計算表 (2)" sheetId="5" r:id="rId6"/>
    <sheet name="イオン計算表 (3)" sheetId="8" r:id="rId7"/>
  </sheets>
  <definedNames>
    <definedName name="_xlnm.Print_Area" localSheetId="4">イオン計算表!$A$1:$U$27</definedName>
    <definedName name="_xlnm.Print_Area" localSheetId="5">'イオン計算表 (2)'!$A$1:$U$27</definedName>
    <definedName name="_xlnm.Print_Area" localSheetId="6">'イオン計算表 (3)'!$A$1:$U$27</definedName>
    <definedName name="_xlnm.Print_Area" localSheetId="1">一覧表!$A$1:$L$39</definedName>
    <definedName name="_xlnm.Print_Area" localSheetId="2">'一覧表 (2)'!$C$1:$L$33</definedName>
    <definedName name="_xlnm.Print_Area" localSheetId="3">'一覧表 (3)'!$B$1:$M$33</definedName>
    <definedName name="_xlnm.Print_Area" localSheetId="0">観測井一覧表!$A$1:$L$31</definedName>
  </definedNames>
  <calcPr calcId="145621"/>
</workbook>
</file>

<file path=xl/calcChain.xml><?xml version="1.0" encoding="utf-8"?>
<calcChain xmlns="http://schemas.openxmlformats.org/spreadsheetml/2006/main">
  <c r="H11" i="5" l="1"/>
  <c r="H10" i="5"/>
  <c r="H9" i="5"/>
  <c r="H8" i="5"/>
  <c r="H7" i="5"/>
  <c r="H6" i="5"/>
  <c r="F17" i="4" l="1"/>
  <c r="H17" i="4"/>
  <c r="I17" i="4" l="1"/>
  <c r="G17" i="4"/>
  <c r="L24" i="8"/>
  <c r="M24" i="8" s="1"/>
  <c r="H23" i="5" l="1"/>
  <c r="I23" i="5" s="1"/>
  <c r="H19" i="4" l="1"/>
  <c r="I19" i="4" s="1"/>
  <c r="H24" i="4"/>
  <c r="I24" i="4" s="1"/>
  <c r="F24" i="4"/>
  <c r="G24" i="4" s="1"/>
  <c r="F13" i="4" l="1"/>
  <c r="G13" i="4" s="1"/>
  <c r="H13" i="4"/>
  <c r="I13" i="4" s="1"/>
  <c r="F14" i="4"/>
  <c r="G14" i="4" s="1"/>
  <c r="H14" i="4"/>
  <c r="I14" i="4" s="1"/>
  <c r="F15" i="4"/>
  <c r="G15" i="4" s="1"/>
  <c r="H15" i="4"/>
  <c r="I15" i="4" s="1"/>
  <c r="F16" i="4"/>
  <c r="G16" i="4" s="1"/>
  <c r="H16" i="4"/>
  <c r="I16" i="4" s="1"/>
  <c r="F18" i="4"/>
  <c r="G18" i="4" s="1"/>
  <c r="H18" i="4"/>
  <c r="I18" i="4" s="1"/>
  <c r="F19" i="4"/>
  <c r="G19" i="4" s="1"/>
  <c r="F21" i="4"/>
  <c r="G21" i="4" s="1"/>
  <c r="H21" i="4"/>
  <c r="I21" i="4" s="1"/>
  <c r="F22" i="4"/>
  <c r="G22" i="4" s="1"/>
  <c r="H22" i="4"/>
  <c r="I22" i="4" s="1"/>
  <c r="F23" i="4"/>
  <c r="G23" i="4" s="1"/>
  <c r="H23" i="4"/>
  <c r="I23" i="4" s="1"/>
  <c r="G25" i="4" l="1"/>
  <c r="I20" i="4"/>
  <c r="G20" i="4"/>
  <c r="I25" i="4"/>
  <c r="G26" i="4" l="1"/>
  <c r="I26" i="4"/>
  <c r="H24" i="5" l="1"/>
  <c r="I24" i="5" s="1"/>
  <c r="H22" i="5" l="1"/>
  <c r="I22" i="5" s="1"/>
  <c r="H21" i="5"/>
  <c r="I21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H13" i="5"/>
  <c r="I13" i="5" s="1"/>
  <c r="L23" i="8"/>
  <c r="M23" i="8" s="1"/>
  <c r="L22" i="8"/>
  <c r="M22" i="8" s="1"/>
  <c r="L21" i="8"/>
  <c r="M21" i="8" s="1"/>
  <c r="L19" i="8"/>
  <c r="M19" i="8" s="1"/>
  <c r="L18" i="8"/>
  <c r="M18" i="8" s="1"/>
  <c r="L17" i="8"/>
  <c r="M17" i="8" s="1"/>
  <c r="L16" i="8"/>
  <c r="M16" i="8" s="1"/>
  <c r="L15" i="8"/>
  <c r="M15" i="8" s="1"/>
  <c r="L14" i="8"/>
  <c r="M14" i="8" s="1"/>
  <c r="L13" i="8"/>
  <c r="M13" i="8" s="1"/>
  <c r="L11" i="8"/>
  <c r="L10" i="8"/>
  <c r="L9" i="8"/>
  <c r="L8" i="8"/>
  <c r="L7" i="8"/>
  <c r="L6" i="8"/>
  <c r="H11" i="4"/>
  <c r="H10" i="4"/>
  <c r="H9" i="4"/>
  <c r="H8" i="4"/>
  <c r="H7" i="4"/>
  <c r="H6" i="4"/>
  <c r="F11" i="4"/>
  <c r="F10" i="4"/>
  <c r="F9" i="4"/>
  <c r="F8" i="4"/>
  <c r="F7" i="4"/>
  <c r="F6" i="4"/>
  <c r="I14" i="5"/>
  <c r="I25" i="5" l="1"/>
  <c r="M25" i="8"/>
  <c r="M20" i="8"/>
  <c r="I20" i="5"/>
  <c r="M26" i="8" l="1"/>
  <c r="I26" i="5"/>
</calcChain>
</file>

<file path=xl/sharedStrings.xml><?xml version="1.0" encoding="utf-8"?>
<sst xmlns="http://schemas.openxmlformats.org/spreadsheetml/2006/main" count="730" uniqueCount="267">
  <si>
    <t>Ｎo.１ ～ 10</t>
  </si>
  <si>
    <t>　水系（地域）</t>
  </si>
  <si>
    <t>　　　淀川　（大阪市内）</t>
  </si>
  <si>
    <t>　Ｎo.</t>
  </si>
  <si>
    <t>　観測所名</t>
  </si>
  <si>
    <t>長 居</t>
  </si>
  <si>
    <t>野 田</t>
  </si>
  <si>
    <t>住之江</t>
  </si>
  <si>
    <t>大 宮</t>
  </si>
  <si>
    <t>生 野</t>
  </si>
  <si>
    <t>新森小路</t>
  </si>
  <si>
    <t>鴫 野</t>
  </si>
  <si>
    <t>南恩加島</t>
  </si>
  <si>
    <t>大和田</t>
  </si>
  <si>
    <t>加美東</t>
  </si>
  <si>
    <t>　採水月日</t>
  </si>
  <si>
    <t>(GL-ｍ）</t>
  </si>
  <si>
    <t>　気温</t>
  </si>
  <si>
    <t>（℃）</t>
  </si>
  <si>
    <t>　水温</t>
  </si>
  <si>
    <t>　ｐＨ</t>
  </si>
  <si>
    <t xml:space="preserve">   　ー</t>
  </si>
  <si>
    <t>　ＥＣ</t>
  </si>
  <si>
    <t>(mS/ m)</t>
  </si>
  <si>
    <t>　ＤＯ</t>
  </si>
  <si>
    <t>(mg/Ｌ)</t>
  </si>
  <si>
    <t>　ＣＯＤMn</t>
  </si>
  <si>
    <t>　4.3アルカリ度</t>
  </si>
  <si>
    <t>　溶解性　鉄</t>
  </si>
  <si>
    <t>　溶解性マンガン</t>
  </si>
  <si>
    <t>　Ｔ－Ｐ</t>
  </si>
  <si>
    <t>　大腸菌群数</t>
  </si>
  <si>
    <t>(MPN/100ml)</t>
  </si>
  <si>
    <t>　一般細菌</t>
  </si>
  <si>
    <t>(個/ml)</t>
  </si>
  <si>
    <t>　　備考</t>
  </si>
  <si>
    <t>Ｎo.11 ～ 17, 28 ～ 30</t>
  </si>
  <si>
    <t>淀　川</t>
  </si>
  <si>
    <t>大和川</t>
  </si>
  <si>
    <t>鮎 川</t>
  </si>
  <si>
    <t>友 井</t>
  </si>
  <si>
    <t>高 槻</t>
  </si>
  <si>
    <t>門 真</t>
  </si>
  <si>
    <t>点 野</t>
  </si>
  <si>
    <t>志 紀</t>
  </si>
  <si>
    <t>鳥飼西</t>
  </si>
  <si>
    <t>堺 北</t>
  </si>
  <si>
    <t>堺 南</t>
  </si>
  <si>
    <t>八 尾</t>
  </si>
  <si>
    <t>Ｎo.18 ～ 27</t>
  </si>
  <si>
    <t>淀川（猪名川）</t>
  </si>
  <si>
    <t>荒 牧</t>
  </si>
  <si>
    <t>野 間</t>
  </si>
  <si>
    <t>口酒井第１</t>
  </si>
  <si>
    <t>口酒井第２</t>
  </si>
  <si>
    <t>口酒井第３</t>
  </si>
  <si>
    <t>口酒井第４</t>
  </si>
  <si>
    <t>北 村</t>
  </si>
  <si>
    <t>曽 根</t>
  </si>
  <si>
    <t>野 畑</t>
  </si>
  <si>
    <t>石 橋</t>
  </si>
  <si>
    <t>Ｎo.１ ～ 10　イオン計算表</t>
  </si>
  <si>
    <t>　水系</t>
  </si>
  <si>
    <t>淀川（大阪市内）</t>
  </si>
  <si>
    <t>長　居</t>
  </si>
  <si>
    <t>野　田</t>
  </si>
  <si>
    <t>大　宮</t>
  </si>
  <si>
    <t>生　野</t>
  </si>
  <si>
    <t>鴫　野</t>
  </si>
  <si>
    <t>　採水年月日</t>
  </si>
  <si>
    <t xml:space="preserve"> </t>
  </si>
  <si>
    <t>mg/l</t>
  </si>
  <si>
    <t>me/l</t>
  </si>
  <si>
    <t>　Σ Cation</t>
  </si>
  <si>
    <t>　Σ Anion</t>
  </si>
  <si>
    <t>　ΣC/ΣA</t>
  </si>
  <si>
    <t>Ｎo.11 ～ 17 , 28 ～ 30　イオン計算表</t>
  </si>
  <si>
    <t>Ｎo.18 ～ 27　イオン計算表</t>
  </si>
  <si>
    <t>1999年廃止</t>
    <rPh sb="4" eb="5">
      <t>ネン</t>
    </rPh>
    <rPh sb="5" eb="7">
      <t>ハイシ</t>
    </rPh>
    <phoneticPr fontId="3"/>
  </si>
  <si>
    <t>1998年廃止</t>
    <rPh sb="4" eb="5">
      <t>ネン</t>
    </rPh>
    <rPh sb="5" eb="7">
      <t>ハイシ</t>
    </rPh>
    <phoneticPr fontId="3"/>
  </si>
  <si>
    <t>2000年廃止</t>
    <rPh sb="4" eb="5">
      <t>ネン</t>
    </rPh>
    <rPh sb="5" eb="7">
      <t>ハイシ</t>
    </rPh>
    <phoneticPr fontId="3"/>
  </si>
  <si>
    <t>　地下水位(ｍ)</t>
    <phoneticPr fontId="3"/>
  </si>
  <si>
    <t>　採水深度(ｍ)</t>
    <phoneticPr fontId="3"/>
  </si>
  <si>
    <t>　水温　（℃）</t>
    <phoneticPr fontId="3"/>
  </si>
  <si>
    <t>　ＥＣ （mS/m)</t>
    <phoneticPr fontId="3"/>
  </si>
  <si>
    <t>表－１　国土交通省所管水質（水位）観測井</t>
  </si>
  <si>
    <t>本報告書</t>
  </si>
  <si>
    <t>観測井No.</t>
  </si>
  <si>
    <t>水系名</t>
  </si>
  <si>
    <t>河川名</t>
  </si>
  <si>
    <t>観測所名</t>
  </si>
  <si>
    <t>所在地</t>
  </si>
  <si>
    <t>観測井</t>
  </si>
  <si>
    <t>採水方法</t>
  </si>
  <si>
    <t>Ｎo.</t>
  </si>
  <si>
    <t>※</t>
  </si>
  <si>
    <t>(建設省)</t>
  </si>
  <si>
    <t>府県</t>
  </si>
  <si>
    <t>市町村</t>
  </si>
  <si>
    <r>
      <t>地盤高</t>
    </r>
    <r>
      <rPr>
        <vertAlign val="superscript"/>
        <sz val="9"/>
        <rFont val="ＭＳ 明朝"/>
        <family val="1"/>
        <charset val="128"/>
      </rPr>
      <t>※1</t>
    </r>
  </si>
  <si>
    <t>深度(m)</t>
  </si>
  <si>
    <t>ｽﾄﾚ-ﾅ-深度(m)</t>
  </si>
  <si>
    <t>○</t>
  </si>
  <si>
    <t>淀川</t>
  </si>
  <si>
    <t>長  居</t>
  </si>
  <si>
    <t>大阪府</t>
  </si>
  <si>
    <t xml:space="preserve">  2.2～20.2</t>
  </si>
  <si>
    <t>ポンプ式</t>
  </si>
  <si>
    <t>野  田</t>
  </si>
  <si>
    <t xml:space="preserve">  -0.84</t>
  </si>
  <si>
    <t xml:space="preserve">  2.2～10.2</t>
  </si>
  <si>
    <t>採水器</t>
  </si>
  <si>
    <t xml:space="preserve">  2.9～10.5</t>
  </si>
  <si>
    <t>大  宮</t>
  </si>
  <si>
    <t xml:space="preserve">  2.7～ 8.7</t>
  </si>
  <si>
    <t>生  野</t>
  </si>
  <si>
    <t>大阪市生野区林寺 6-6-7</t>
  </si>
  <si>
    <t xml:space="preserve">  2.2～18.2</t>
  </si>
  <si>
    <t>大阪市旭区新森 6-3-13</t>
  </si>
  <si>
    <t xml:space="preserve"> 51.2～68.2</t>
  </si>
  <si>
    <t>鴫  野</t>
  </si>
  <si>
    <t xml:space="preserve"> 23.2～27.2</t>
  </si>
  <si>
    <t>大阪市大正区南恩加島 3丁目 6-11</t>
  </si>
  <si>
    <t xml:space="preserve">  2.9～ 6.9</t>
  </si>
  <si>
    <t>大阪市西淀川区大和田 4-3-43</t>
  </si>
  <si>
    <t xml:space="preserve">  -1.54</t>
  </si>
  <si>
    <t xml:space="preserve"> 40.1～48.6</t>
  </si>
  <si>
    <t>大阪市平野区加美東 5丁目9-25</t>
  </si>
  <si>
    <t xml:space="preserve"> 32.6～45.4</t>
  </si>
  <si>
    <t>●</t>
  </si>
  <si>
    <t>鮎  川</t>
  </si>
  <si>
    <t>茨木市鮎川 2-5-23</t>
  </si>
  <si>
    <t xml:space="preserve">  7.0～ 9.4</t>
  </si>
  <si>
    <t>友  井</t>
  </si>
  <si>
    <t xml:space="preserve">  2.4～ 7.9</t>
  </si>
  <si>
    <t>高  槻</t>
  </si>
  <si>
    <t xml:space="preserve">  7.2～14.2</t>
  </si>
  <si>
    <t>門  真</t>
  </si>
  <si>
    <t xml:space="preserve">  5.1～13.1</t>
  </si>
  <si>
    <t>点  野</t>
  </si>
  <si>
    <t>寝屋川市点野 5丁目 26-1</t>
  </si>
  <si>
    <t xml:space="preserve"> 22.2～30.2</t>
  </si>
  <si>
    <t>志  紀</t>
  </si>
  <si>
    <t>八尾市志紀町西 2丁目 2</t>
  </si>
  <si>
    <t xml:space="preserve"> 13.4～20.2</t>
  </si>
  <si>
    <t>摂津市鳥飼西 3丁目 1-1</t>
  </si>
  <si>
    <t xml:space="preserve"> 41.8～53.2</t>
  </si>
  <si>
    <t>◎</t>
  </si>
  <si>
    <t>猪名川</t>
  </si>
  <si>
    <t>荒  牧</t>
  </si>
  <si>
    <t>兵庫県</t>
  </si>
  <si>
    <t xml:space="preserve"> 56.1～64.7</t>
  </si>
  <si>
    <t>野  間</t>
  </si>
  <si>
    <t xml:space="preserve"> 68.1～75.9</t>
  </si>
  <si>
    <t xml:space="preserve"> 84.0～90.0</t>
  </si>
  <si>
    <t xml:space="preserve"> 69.0～75.0</t>
  </si>
  <si>
    <t xml:space="preserve"> 41.0～48.5</t>
  </si>
  <si>
    <t xml:space="preserve"> 22.5～27.5</t>
  </si>
  <si>
    <t>北  村</t>
  </si>
  <si>
    <t xml:space="preserve">  2.4～11.4</t>
  </si>
  <si>
    <t>曽  根</t>
  </si>
  <si>
    <t xml:space="preserve"> 54.0～64.8</t>
  </si>
  <si>
    <t>野  畑</t>
  </si>
  <si>
    <t xml:space="preserve"> 13.5～18.5</t>
  </si>
  <si>
    <t>石  橋</t>
  </si>
  <si>
    <t>池田市石橋 4丁目 6-1</t>
  </si>
  <si>
    <t xml:space="preserve"> 80.6～88.6</t>
  </si>
  <si>
    <t>堺  北</t>
  </si>
  <si>
    <t xml:space="preserve">  2.0～12.0</t>
  </si>
  <si>
    <t>堺  南</t>
  </si>
  <si>
    <t xml:space="preserve">  3.0～13.0</t>
  </si>
  <si>
    <t>八  尾</t>
  </si>
  <si>
    <t>八尾市太田 3-183</t>
  </si>
  <si>
    <t xml:space="preserve"> 12.7～20.7</t>
  </si>
  <si>
    <t>※　　○；これまでに収録してきた観測井（大阪市内）　　●；1997年度から新たに収録した観測井　　◎；1998年度から新たに収録する観測井</t>
  </si>
  <si>
    <t>※-1  T･P (m)</t>
  </si>
  <si>
    <t>※　赤外線分析法　？</t>
    <rPh sb="2" eb="5">
      <t>セキガイセン</t>
    </rPh>
    <rPh sb="5" eb="7">
      <t>ブンセキ</t>
    </rPh>
    <rPh sb="7" eb="8">
      <t>ホウ</t>
    </rPh>
    <phoneticPr fontId="3"/>
  </si>
  <si>
    <t>※　HCO3- は4.3アルカリ度×1.22 で計算したものを使用</t>
    <rPh sb="16" eb="17">
      <t>ド</t>
    </rPh>
    <rPh sb="24" eb="25">
      <t>ケイ</t>
    </rPh>
    <rPh sb="25" eb="26">
      <t>サン</t>
    </rPh>
    <rPh sb="31" eb="33">
      <t>シヨウ</t>
    </rPh>
    <phoneticPr fontId="3"/>
  </si>
  <si>
    <t>2010年廃止</t>
    <rPh sb="4" eb="5">
      <t>ネン</t>
    </rPh>
    <rPh sb="5" eb="7">
      <t>ハイシ</t>
    </rPh>
    <phoneticPr fontId="3"/>
  </si>
  <si>
    <t>大阪市東住吉区鷹合3-12-38</t>
    <phoneticPr fontId="3"/>
  </si>
  <si>
    <t>506041286606440</t>
    <phoneticPr fontId="3"/>
  </si>
  <si>
    <t>大阪市福島区吉野 5丁目 9-4</t>
    <phoneticPr fontId="3"/>
  </si>
  <si>
    <t>506041286606490</t>
    <phoneticPr fontId="3"/>
  </si>
  <si>
    <r>
      <t>大阪市住之江区御崎</t>
    </r>
    <r>
      <rPr>
        <sz val="10"/>
        <rFont val="ＭＳ 明朝"/>
        <family val="1"/>
        <charset val="128"/>
      </rPr>
      <t xml:space="preserve"> 8-1-6</t>
    </r>
    <phoneticPr fontId="3"/>
  </si>
  <si>
    <t>506041286606390</t>
    <phoneticPr fontId="3"/>
  </si>
  <si>
    <r>
      <t>大阪市旭区大宮</t>
    </r>
    <r>
      <rPr>
        <sz val="10"/>
        <rFont val="ＭＳ 明朝"/>
        <family val="1"/>
        <charset val="128"/>
      </rPr>
      <t xml:space="preserve"> 4-9-16</t>
    </r>
    <phoneticPr fontId="3"/>
  </si>
  <si>
    <t>506041286606470</t>
    <phoneticPr fontId="3"/>
  </si>
  <si>
    <t>506041286606400</t>
    <phoneticPr fontId="3"/>
  </si>
  <si>
    <t>506041286606430</t>
    <phoneticPr fontId="3"/>
  </si>
  <si>
    <t>大阪市城東区鴫野西 3-3-64</t>
    <phoneticPr fontId="3"/>
  </si>
  <si>
    <t>506041286606480</t>
    <phoneticPr fontId="3"/>
  </si>
  <si>
    <t>506041286606270</t>
    <phoneticPr fontId="3"/>
  </si>
  <si>
    <t>506041286606460</t>
    <phoneticPr fontId="3"/>
  </si>
  <si>
    <t>東大阪市友井 2-237</t>
    <phoneticPr fontId="3"/>
  </si>
  <si>
    <t>506041286606230</t>
    <phoneticPr fontId="3"/>
  </si>
  <si>
    <t>高槻市道鵜町 3丁目 20-1</t>
    <phoneticPr fontId="3"/>
  </si>
  <si>
    <t>506041286606380</t>
    <phoneticPr fontId="3"/>
  </si>
  <si>
    <t>門真市柳田町12-6</t>
    <rPh sb="3" eb="5">
      <t>ヤナギタ</t>
    </rPh>
    <rPh sb="5" eb="6">
      <t>マチ</t>
    </rPh>
    <phoneticPr fontId="3"/>
  </si>
  <si>
    <t>506041286606340</t>
    <phoneticPr fontId="3"/>
  </si>
  <si>
    <t>506041286606500</t>
    <phoneticPr fontId="3"/>
  </si>
  <si>
    <t>506041286606350</t>
    <phoneticPr fontId="3"/>
  </si>
  <si>
    <t>506041286608010</t>
    <phoneticPr fontId="3"/>
  </si>
  <si>
    <t>伊丹市荒牧南3-17-12</t>
    <rPh sb="5" eb="6">
      <t>ミナミ</t>
    </rPh>
    <phoneticPr fontId="3"/>
  </si>
  <si>
    <t>506041286608020</t>
    <phoneticPr fontId="3"/>
  </si>
  <si>
    <t>伊丹市南野6-5-13</t>
    <rPh sb="3" eb="4">
      <t>ミナミ</t>
    </rPh>
    <phoneticPr fontId="3"/>
  </si>
  <si>
    <t>506041286608030</t>
    <phoneticPr fontId="3"/>
  </si>
  <si>
    <t>伊丹市口酒井1丁目</t>
    <rPh sb="7" eb="9">
      <t>チョウメ</t>
    </rPh>
    <phoneticPr fontId="3"/>
  </si>
  <si>
    <t>506041286608040</t>
    <phoneticPr fontId="3"/>
  </si>
  <si>
    <t>506041286608050</t>
    <phoneticPr fontId="3"/>
  </si>
  <si>
    <t>506041286608060</t>
    <phoneticPr fontId="3"/>
  </si>
  <si>
    <t>506041286608070</t>
    <phoneticPr fontId="3"/>
  </si>
  <si>
    <t>伊丹市北伊丹8丁目</t>
    <rPh sb="3" eb="6">
      <t>キタイタミ</t>
    </rPh>
    <rPh sb="7" eb="9">
      <t>チョウメ</t>
    </rPh>
    <phoneticPr fontId="3"/>
  </si>
  <si>
    <t>506041286608080</t>
    <phoneticPr fontId="3"/>
  </si>
  <si>
    <t>豊中市曽根 1丁目</t>
    <phoneticPr fontId="3"/>
  </si>
  <si>
    <t>506041286608090</t>
    <phoneticPr fontId="3"/>
  </si>
  <si>
    <t>豊中市向丘 3丁目 1-1</t>
    <phoneticPr fontId="3"/>
  </si>
  <si>
    <t>506041286608100</t>
    <phoneticPr fontId="3"/>
  </si>
  <si>
    <t>506031286607150</t>
    <phoneticPr fontId="3"/>
  </si>
  <si>
    <t>堺市北区新金岡町 3丁7-1</t>
    <rPh sb="2" eb="4">
      <t>キタク</t>
    </rPh>
    <phoneticPr fontId="3"/>
  </si>
  <si>
    <t>堺市中区陶器北 184</t>
    <rPh sb="2" eb="4">
      <t>ナカク</t>
    </rPh>
    <phoneticPr fontId="3"/>
  </si>
  <si>
    <t>506031286607100</t>
    <phoneticPr fontId="3"/>
  </si>
  <si>
    <r>
      <t>　Ｃｌ</t>
    </r>
    <r>
      <rPr>
        <vertAlign val="superscript"/>
        <sz val="11"/>
        <rFont val="ＭＳ ゴシック"/>
        <family val="3"/>
        <charset val="128"/>
      </rPr>
      <t>-</t>
    </r>
  </si>
  <si>
    <r>
      <t>　Ｎａ</t>
    </r>
    <r>
      <rPr>
        <vertAlign val="superscript"/>
        <sz val="11"/>
        <rFont val="ＭＳ ゴシック"/>
        <family val="3"/>
        <charset val="128"/>
      </rPr>
      <t>＋</t>
    </r>
  </si>
  <si>
    <r>
      <t>　Ｋ</t>
    </r>
    <r>
      <rPr>
        <vertAlign val="superscript"/>
        <sz val="11"/>
        <rFont val="ＭＳ ゴシック"/>
        <family val="3"/>
        <charset val="128"/>
      </rPr>
      <t>＋</t>
    </r>
  </si>
  <si>
    <r>
      <t>　Ｃａ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</si>
  <si>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Ｍｇ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</si>
  <si>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ＮＨ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+ </t>
    </r>
    <r>
      <rPr>
        <sz val="11"/>
        <rFont val="ＭＳ ゴシック"/>
        <family val="3"/>
        <charset val="128"/>
      </rPr>
      <t>-Ｎ</t>
    </r>
  </si>
  <si>
    <r>
      <t>　Ｆｅ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</si>
  <si>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 xml:space="preserve">　Ｍｎ </t>
    </r>
    <r>
      <rPr>
        <vertAlign val="superscript"/>
        <sz val="11"/>
        <rFont val="ＭＳ ゴシック"/>
        <family val="3"/>
        <charset val="128"/>
      </rPr>
      <t>2+</t>
    </r>
  </si>
  <si>
    <r>
      <t>　ＳＯ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 2-</t>
    </r>
  </si>
  <si>
    <r>
      <t>　ＮＯ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 </t>
    </r>
    <r>
      <rPr>
        <sz val="11"/>
        <rFont val="ＭＳ ゴシック"/>
        <family val="3"/>
        <charset val="128"/>
      </rPr>
      <t>-Ｎ</t>
    </r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</si>
  <si>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　※</t>
    </r>
    <phoneticPr fontId="3"/>
  </si>
  <si>
    <t>　地下水位（前）</t>
    <rPh sb="6" eb="7">
      <t>ゼン</t>
    </rPh>
    <phoneticPr fontId="3"/>
  </si>
  <si>
    <t>　地下水位（後）</t>
    <rPh sb="6" eb="7">
      <t>ゴ</t>
    </rPh>
    <phoneticPr fontId="3"/>
  </si>
  <si>
    <t>　ｐＨ測定水温</t>
    <rPh sb="3" eb="5">
      <t>ソクテイ</t>
    </rPh>
    <rPh sb="5" eb="7">
      <t>スイオン</t>
    </rPh>
    <phoneticPr fontId="3"/>
  </si>
  <si>
    <t>(at ℃)</t>
  </si>
  <si>
    <t>&lt;0.01</t>
  </si>
  <si>
    <t>&lt;1</t>
  </si>
  <si>
    <t>野 畑</t>
    <rPh sb="0" eb="1">
      <t>ノ</t>
    </rPh>
    <rPh sb="2" eb="3">
      <t>ハタケ</t>
    </rPh>
    <phoneticPr fontId="3"/>
  </si>
  <si>
    <t>&lt;0.001</t>
  </si>
  <si>
    <t>　Ｔ－N</t>
    <phoneticPr fontId="3"/>
  </si>
  <si>
    <t>　鉛</t>
    <rPh sb="1" eb="2">
      <t>ナマリ</t>
    </rPh>
    <phoneticPr fontId="3"/>
  </si>
  <si>
    <t>　ヒ素</t>
    <rPh sb="2" eb="3">
      <t>ソ</t>
    </rPh>
    <phoneticPr fontId="3"/>
  </si>
  <si>
    <t>　ふっ素</t>
    <rPh sb="3" eb="4">
      <t>ソ</t>
    </rPh>
    <phoneticPr fontId="3"/>
  </si>
  <si>
    <t>　ほう素</t>
    <rPh sb="3" eb="4">
      <t>ソ</t>
    </rPh>
    <phoneticPr fontId="3"/>
  </si>
  <si>
    <t>　有機態炭素(TOC)</t>
    <rPh sb="1" eb="3">
      <t>ユウキ</t>
    </rPh>
    <rPh sb="3" eb="4">
      <t>タイ</t>
    </rPh>
    <rPh sb="4" eb="6">
      <t>タンソ</t>
    </rPh>
    <phoneticPr fontId="3"/>
  </si>
  <si>
    <t>(mg/Ｌ)</t>
    <phoneticPr fontId="3"/>
  </si>
  <si>
    <t>　採取水深</t>
    <rPh sb="1" eb="3">
      <t>サイシュ</t>
    </rPh>
    <rPh sb="3" eb="5">
      <t>スイシン</t>
    </rPh>
    <phoneticPr fontId="3"/>
  </si>
  <si>
    <t>-</t>
    <phoneticPr fontId="3"/>
  </si>
  <si>
    <r>
      <t>　ＨＣＯ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>-</t>
    </r>
  </si>
  <si>
    <r>
      <t>　Ｃｌ</t>
    </r>
    <r>
      <rPr>
        <vertAlign val="superscript"/>
        <sz val="14"/>
        <rFont val="ＭＳ ゴシック"/>
        <family val="3"/>
        <charset val="128"/>
      </rPr>
      <t>-</t>
    </r>
  </si>
  <si>
    <r>
      <t>　ＳＯ</t>
    </r>
    <r>
      <rPr>
        <vertAlign val="subscript"/>
        <sz val="14"/>
        <rFont val="ＭＳ ゴシック"/>
        <family val="3"/>
        <charset val="128"/>
      </rPr>
      <t xml:space="preserve">4 </t>
    </r>
    <r>
      <rPr>
        <vertAlign val="superscript"/>
        <sz val="14"/>
        <rFont val="ＭＳ ゴシック"/>
        <family val="3"/>
        <charset val="128"/>
      </rPr>
      <t>2-</t>
    </r>
  </si>
  <si>
    <r>
      <t>　ＮＯ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 xml:space="preserve">- </t>
    </r>
    <r>
      <rPr>
        <sz val="14"/>
        <rFont val="ＭＳ ゴシック"/>
        <family val="3"/>
        <charset val="128"/>
      </rPr>
      <t>-Ｎ</t>
    </r>
  </si>
  <si>
    <r>
      <t>　Ｎａ</t>
    </r>
    <r>
      <rPr>
        <vertAlign val="superscript"/>
        <sz val="14"/>
        <rFont val="ＭＳ ゴシック"/>
        <family val="3"/>
        <charset val="128"/>
      </rPr>
      <t>+</t>
    </r>
  </si>
  <si>
    <r>
      <t>　Ｋ</t>
    </r>
    <r>
      <rPr>
        <vertAlign val="superscript"/>
        <sz val="14"/>
        <rFont val="ＭＳ ゴシック"/>
        <family val="3"/>
        <charset val="128"/>
      </rPr>
      <t>+</t>
    </r>
  </si>
  <si>
    <r>
      <t xml:space="preserve">　Ｃａ </t>
    </r>
    <r>
      <rPr>
        <vertAlign val="superscript"/>
        <sz val="14"/>
        <rFont val="ＭＳ ゴシック"/>
        <family val="3"/>
        <charset val="128"/>
      </rPr>
      <t>2+</t>
    </r>
  </si>
  <si>
    <r>
      <t xml:space="preserve">　Ｍｇ </t>
    </r>
    <r>
      <rPr>
        <vertAlign val="superscript"/>
        <sz val="14"/>
        <rFont val="ＭＳ ゴシック"/>
        <family val="3"/>
        <charset val="128"/>
      </rPr>
      <t>2+</t>
    </r>
  </si>
  <si>
    <r>
      <t>　ＮＨ</t>
    </r>
    <r>
      <rPr>
        <vertAlign val="subscript"/>
        <sz val="14"/>
        <rFont val="ＭＳ ゴシック"/>
        <family val="3"/>
        <charset val="128"/>
      </rPr>
      <t xml:space="preserve">4 </t>
    </r>
    <r>
      <rPr>
        <vertAlign val="superscript"/>
        <sz val="14"/>
        <rFont val="ＭＳ ゴシック"/>
        <family val="3"/>
        <charset val="128"/>
      </rPr>
      <t xml:space="preserve">+ </t>
    </r>
    <r>
      <rPr>
        <sz val="14"/>
        <rFont val="ＭＳ ゴシック"/>
        <family val="3"/>
        <charset val="128"/>
      </rPr>
      <t>-Ｎ</t>
    </r>
  </si>
  <si>
    <r>
      <t>　ＮＯ2</t>
    </r>
    <r>
      <rPr>
        <vertAlign val="subscript"/>
        <sz val="14"/>
        <rFont val="ＭＳ ゴシック"/>
        <family val="3"/>
        <charset val="128"/>
      </rPr>
      <t xml:space="preserve"> </t>
    </r>
    <r>
      <rPr>
        <vertAlign val="superscript"/>
        <sz val="14"/>
        <rFont val="ＭＳ ゴシック"/>
        <family val="3"/>
        <charset val="128"/>
      </rPr>
      <t xml:space="preserve">- </t>
    </r>
    <r>
      <rPr>
        <sz val="14"/>
        <rFont val="ＭＳ ゴシック"/>
        <family val="3"/>
        <charset val="128"/>
      </rPr>
      <t>-Ｎ</t>
    </r>
    <phoneticPr fontId="3"/>
  </si>
  <si>
    <r>
      <t>　ＮＯ2</t>
    </r>
    <r>
      <rPr>
        <vertAlign val="subscript"/>
        <sz val="14"/>
        <rFont val="ＭＳ ゴシック"/>
        <family val="3"/>
        <charset val="128"/>
      </rPr>
      <t xml:space="preserve"> </t>
    </r>
    <r>
      <rPr>
        <vertAlign val="superscript"/>
        <sz val="14"/>
        <rFont val="ＭＳ ゴシック"/>
        <family val="3"/>
        <charset val="128"/>
      </rPr>
      <t xml:space="preserve">- </t>
    </r>
    <r>
      <rPr>
        <sz val="14"/>
        <rFont val="ＭＳ ゴシック"/>
        <family val="3"/>
        <charset val="128"/>
      </rPr>
      <t>-Ｎ</t>
    </r>
    <phoneticPr fontId="3"/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</si>
  <si>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　※</t>
    </r>
    <phoneticPr fontId="3"/>
  </si>
  <si>
    <t>水涸れのため測定できず</t>
    <rPh sb="0" eb="1">
      <t>ミズ</t>
    </rPh>
    <rPh sb="1" eb="2">
      <t>カ</t>
    </rPh>
    <rPh sb="6" eb="8">
      <t>ソクテイ</t>
    </rPh>
    <phoneticPr fontId="3"/>
  </si>
  <si>
    <t>水質年表（平成27年）</t>
    <phoneticPr fontId="3"/>
  </si>
  <si>
    <t xml:space="preserve">水質年表 （平成27年度） </t>
    <phoneticPr fontId="3"/>
  </si>
  <si>
    <t>2014年廃止</t>
    <rPh sb="4" eb="5">
      <t>ネン</t>
    </rPh>
    <rPh sb="5" eb="7">
      <t>ハイシ</t>
    </rPh>
    <phoneticPr fontId="3"/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</si>
  <si>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</t>
    </r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</si>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</sst>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76" formatCode="\ \ General"/>
    <numFmt numFmtId="177" formatCode="0.0"/>
    <numFmt numFmtId="178" formatCode="0.000"/>
    <numFmt numFmtId="179" formatCode="\ \ \ \ \ 0.000"/>
    <numFmt numFmtId="180" formatCode="\ \ \ \ \ 0.00"/>
    <numFmt numFmtId="181" formatCode="\ \ \ \ \ 0.0"/>
    <numFmt numFmtId="182" formatCode="\ \ \ \ 0.0"/>
    <numFmt numFmtId="183" formatCode="\ \ \ 0"/>
    <numFmt numFmtId="184" formatCode="\ \ \ \ 0.00"/>
    <numFmt numFmtId="185" formatCode="\ \ \ 0.00"/>
    <numFmt numFmtId="186" formatCode="\ \ 0.00"/>
    <numFmt numFmtId="187" formatCode="\ \ 0.0"/>
    <numFmt numFmtId="188" formatCode="\ \ \ 0.0"/>
    <numFmt numFmtId="189" formatCode="[$-411]ge\.m\.d;@"/>
    <numFmt numFmtId="190" formatCode="0_);[Red]\(0\)"/>
    <numFmt numFmtId="191" formatCode="[&lt;10]0.0;[&gt;=10]0;General"/>
    <numFmt numFmtId="192" formatCode="0.0E+00"/>
    <numFmt numFmtId="193" formatCode="[&lt;0.1]0.000;[&lt;1]0.00;0.0"/>
    <numFmt numFmtId="194" formatCode="[&lt;1]0.00;[&lt;10]0.0;0"/>
    <numFmt numFmtId="195" formatCode="[&lt;10]0.00;[&lt;100]0.0;0"/>
    <numFmt numFmtId="196" formatCode="[&lt;1]0.00;[&lt;10]0.0;0.0"/>
    <numFmt numFmtId="197" formatCode="[&lt;100]0.0;[&gt;=100]0;General"/>
    <numFmt numFmtId="198" formatCode="[&lt;100]0.0;[&gt;=10]0;General"/>
    <numFmt numFmtId="199" formatCode="[&lt;100]0;0"/>
  </numFmts>
  <fonts count="23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indexed="4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bscript"/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vertAlign val="subscript"/>
      <sz val="14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0">
    <xf numFmtId="0" fontId="0" fillId="0" borderId="0" xfId="0"/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185" fontId="8" fillId="2" borderId="10" xfId="0" applyNumberFormat="1" applyFont="1" applyFill="1" applyBorder="1" applyAlignment="1">
      <alignment horizontal="left"/>
    </xf>
    <xf numFmtId="187" fontId="8" fillId="2" borderId="10" xfId="0" applyNumberFormat="1" applyFont="1" applyFill="1" applyBorder="1" applyAlignment="1">
      <alignment horizontal="left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vertical="center"/>
    </xf>
    <xf numFmtId="185" fontId="8" fillId="0" borderId="10" xfId="0" quotePrefix="1" applyNumberFormat="1" applyFont="1" applyFill="1" applyBorder="1" applyAlignment="1">
      <alignment horizontal="left"/>
    </xf>
    <xf numFmtId="187" fontId="8" fillId="0" borderId="10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185" fontId="8" fillId="0" borderId="10" xfId="0" applyNumberFormat="1" applyFont="1" applyFill="1" applyBorder="1" applyAlignment="1">
      <alignment horizontal="left"/>
    </xf>
    <xf numFmtId="188" fontId="8" fillId="0" borderId="10" xfId="0" applyNumberFormat="1" applyFont="1" applyFill="1" applyBorder="1" applyAlignment="1">
      <alignment horizontal="left"/>
    </xf>
    <xf numFmtId="188" fontId="8" fillId="2" borderId="10" xfId="0" applyNumberFormat="1" applyFont="1" applyFill="1" applyBorder="1" applyAlignment="1">
      <alignment horizontal="left"/>
    </xf>
    <xf numFmtId="185" fontId="8" fillId="2" borderId="10" xfId="0" quotePrefix="1" applyNumberFormat="1" applyFont="1" applyFill="1" applyBorder="1" applyAlignment="1">
      <alignment horizontal="left"/>
    </xf>
    <xf numFmtId="186" fontId="8" fillId="0" borderId="1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186" fontId="8" fillId="2" borderId="10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186" fontId="8" fillId="0" borderId="7" xfId="0" applyNumberFormat="1" applyFont="1" applyFill="1" applyBorder="1" applyAlignment="1">
      <alignment horizontal="left"/>
    </xf>
    <xf numFmtId="187" fontId="8" fillId="0" borderId="7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14" fillId="0" borderId="13" xfId="1" applyFont="1" applyBorder="1" applyAlignment="1">
      <alignment horizontal="centerContinuous" vertical="center"/>
    </xf>
    <xf numFmtId="0" fontId="14" fillId="0" borderId="19" xfId="1" applyFont="1" applyBorder="1" applyAlignment="1">
      <alignment horizontal="left" vertical="center"/>
    </xf>
    <xf numFmtId="0" fontId="14" fillId="0" borderId="13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4" fillId="0" borderId="15" xfId="1" applyFont="1" applyBorder="1" applyAlignment="1">
      <alignment horizontal="left" vertical="center"/>
    </xf>
    <xf numFmtId="0" fontId="14" fillId="0" borderId="14" xfId="1" applyFont="1" applyBorder="1" applyAlignment="1">
      <alignment horizontal="centerContinuous" vertical="center"/>
    </xf>
    <xf numFmtId="0" fontId="14" fillId="0" borderId="13" xfId="1" applyFont="1" applyFill="1" applyBorder="1" applyAlignment="1">
      <alignment horizontal="centerContinuous" vertical="center"/>
    </xf>
    <xf numFmtId="0" fontId="14" fillId="0" borderId="14" xfId="1" applyFont="1" applyFill="1" applyBorder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14" fillId="0" borderId="14" xfId="1" quotePrefix="1" applyFont="1" applyBorder="1" applyAlignment="1">
      <alignment vertical="center"/>
    </xf>
    <xf numFmtId="0" fontId="14" fillId="0" borderId="13" xfId="1" applyFont="1" applyFill="1" applyBorder="1" applyAlignment="1">
      <alignment vertical="center"/>
    </xf>
    <xf numFmtId="0" fontId="14" fillId="0" borderId="14" xfId="1" quotePrefix="1" applyFont="1" applyFill="1" applyBorder="1" applyAlignment="1">
      <alignment vertical="center"/>
    </xf>
    <xf numFmtId="0" fontId="14" fillId="0" borderId="14" xfId="1" quotePrefix="1" applyFont="1" applyFill="1" applyBorder="1" applyAlignment="1">
      <alignment horizontal="centerContinuous" vertical="center"/>
    </xf>
    <xf numFmtId="0" fontId="14" fillId="0" borderId="13" xfId="1" applyFont="1" applyFill="1" applyBorder="1" applyAlignment="1">
      <alignment horizontal="right" vertical="center"/>
    </xf>
    <xf numFmtId="0" fontId="14" fillId="0" borderId="14" xfId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57" fontId="14" fillId="0" borderId="13" xfId="1" quotePrefix="1" applyNumberFormat="1" applyFont="1" applyBorder="1" applyAlignment="1">
      <alignment horizontal="centerContinuous" vertical="center"/>
    </xf>
    <xf numFmtId="0" fontId="14" fillId="0" borderId="20" xfId="1" applyFont="1" applyBorder="1" applyAlignment="1">
      <alignment vertical="center"/>
    </xf>
    <xf numFmtId="0" fontId="14" fillId="0" borderId="20" xfId="1" applyFont="1" applyFill="1" applyBorder="1" applyAlignment="1">
      <alignment vertical="center"/>
    </xf>
    <xf numFmtId="0" fontId="14" fillId="0" borderId="14" xfId="1" applyFont="1" applyFill="1" applyBorder="1" applyAlignment="1">
      <alignment vertical="center"/>
    </xf>
    <xf numFmtId="0" fontId="14" fillId="0" borderId="15" xfId="1" applyFont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177" fontId="17" fillId="0" borderId="15" xfId="1" applyNumberFormat="1" applyFont="1" applyBorder="1" applyAlignment="1">
      <alignment vertical="center"/>
    </xf>
    <xf numFmtId="178" fontId="17" fillId="0" borderId="15" xfId="1" applyNumberFormat="1" applyFont="1" applyBorder="1" applyAlignment="1">
      <alignment vertical="center"/>
    </xf>
    <xf numFmtId="177" fontId="17" fillId="0" borderId="15" xfId="1" applyNumberFormat="1" applyFont="1" applyFill="1" applyBorder="1" applyAlignment="1">
      <alignment vertical="center"/>
    </xf>
    <xf numFmtId="178" fontId="17" fillId="0" borderId="15" xfId="1" applyNumberFormat="1" applyFont="1" applyFill="1" applyBorder="1" applyAlignment="1">
      <alignment vertical="center"/>
    </xf>
    <xf numFmtId="177" fontId="17" fillId="0" borderId="15" xfId="1" applyNumberFormat="1" applyFont="1" applyFill="1" applyBorder="1" applyAlignment="1">
      <alignment horizontal="right" vertical="center"/>
    </xf>
    <xf numFmtId="178" fontId="17" fillId="0" borderId="15" xfId="1" applyNumberFormat="1" applyFont="1" applyFill="1" applyBorder="1" applyAlignment="1">
      <alignment horizontal="right" vertical="center"/>
    </xf>
    <xf numFmtId="2" fontId="17" fillId="0" borderId="15" xfId="1" applyNumberFormat="1" applyFont="1" applyFill="1" applyBorder="1" applyAlignment="1">
      <alignment vertical="center"/>
    </xf>
    <xf numFmtId="0" fontId="14" fillId="0" borderId="15" xfId="1" applyFont="1" applyFill="1" applyBorder="1" applyAlignment="1">
      <alignment horizontal="left" vertical="center"/>
    </xf>
    <xf numFmtId="0" fontId="17" fillId="0" borderId="15" xfId="1" applyFont="1" applyBorder="1" applyAlignment="1">
      <alignment vertical="center"/>
    </xf>
    <xf numFmtId="0" fontId="17" fillId="0" borderId="15" xfId="1" applyFont="1" applyFill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177" fontId="17" fillId="0" borderId="15" xfId="1" applyNumberFormat="1" applyFont="1" applyFill="1" applyBorder="1" applyAlignment="1">
      <alignment horizontal="center" vertical="center"/>
    </xf>
    <xf numFmtId="2" fontId="17" fillId="0" borderId="15" xfId="1" applyNumberFormat="1" applyFont="1" applyFill="1" applyBorder="1" applyAlignment="1">
      <alignment horizontal="right" vertical="center"/>
    </xf>
    <xf numFmtId="0" fontId="14" fillId="0" borderId="12" xfId="1" applyFont="1" applyBorder="1" applyAlignment="1">
      <alignment vertical="center"/>
    </xf>
    <xf numFmtId="0" fontId="14" fillId="0" borderId="12" xfId="1" applyFont="1" applyFill="1" applyBorder="1" applyAlignment="1">
      <alignment horizontal="centerContinuous" vertical="center"/>
    </xf>
    <xf numFmtId="0" fontId="14" fillId="0" borderId="13" xfId="1" applyFont="1" applyFill="1" applyBorder="1" applyAlignment="1">
      <alignment horizontal="centerContinuous" vertical="center" wrapText="1"/>
    </xf>
    <xf numFmtId="0" fontId="17" fillId="0" borderId="15" xfId="1" applyFont="1" applyFill="1" applyBorder="1" applyAlignment="1">
      <alignment horizontal="right" vertical="center"/>
    </xf>
    <xf numFmtId="14" fontId="18" fillId="0" borderId="16" xfId="0" applyNumberFormat="1" applyFont="1" applyFill="1" applyBorder="1" applyAlignment="1" applyProtection="1">
      <alignment horizontal="center" vertical="center"/>
      <protection locked="0"/>
    </xf>
    <xf numFmtId="189" fontId="18" fillId="0" borderId="15" xfId="2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 applyProtection="1">
      <alignment horizontal="right" vertical="center"/>
      <protection locked="0"/>
    </xf>
    <xf numFmtId="177" fontId="18" fillId="0" borderId="15" xfId="0" applyNumberFormat="1" applyFont="1" applyFill="1" applyBorder="1" applyAlignment="1" applyProtection="1">
      <alignment horizontal="right" vertical="center"/>
      <protection locked="0"/>
    </xf>
    <xf numFmtId="198" fontId="18" fillId="0" borderId="15" xfId="0" applyNumberFormat="1" applyFont="1" applyFill="1" applyBorder="1" applyAlignment="1" applyProtection="1">
      <alignment horizontal="right" vertical="center"/>
      <protection locked="0"/>
    </xf>
    <xf numFmtId="191" fontId="18" fillId="0" borderId="15" xfId="0" applyNumberFormat="1" applyFont="1" applyFill="1" applyBorder="1" applyAlignment="1" applyProtection="1">
      <alignment horizontal="right" vertical="center"/>
      <protection locked="0"/>
    </xf>
    <xf numFmtId="197" fontId="18" fillId="0" borderId="15" xfId="0" applyNumberFormat="1" applyFont="1" applyFill="1" applyBorder="1" applyAlignment="1" applyProtection="1">
      <alignment horizontal="right" vertical="center"/>
      <protection locked="0"/>
    </xf>
    <xf numFmtId="195" fontId="18" fillId="3" borderId="15" xfId="0" applyNumberFormat="1" applyFont="1" applyFill="1" applyBorder="1" applyAlignment="1" applyProtection="1">
      <alignment horizontal="right" vertical="center"/>
      <protection locked="0"/>
    </xf>
    <xf numFmtId="195" fontId="18" fillId="0" borderId="15" xfId="0" applyNumberFormat="1" applyFont="1" applyFill="1" applyBorder="1" applyAlignment="1" applyProtection="1">
      <alignment horizontal="right" vertical="center"/>
      <protection locked="0"/>
    </xf>
    <xf numFmtId="176" fontId="18" fillId="0" borderId="12" xfId="2" applyNumberFormat="1" applyFont="1" applyFill="1" applyBorder="1" applyAlignment="1">
      <alignment vertical="center"/>
    </xf>
    <xf numFmtId="0" fontId="18" fillId="0" borderId="13" xfId="2" applyFont="1" applyFill="1" applyBorder="1" applyAlignment="1">
      <alignment vertical="center"/>
    </xf>
    <xf numFmtId="0" fontId="18" fillId="0" borderId="12" xfId="2" applyFont="1" applyFill="1" applyBorder="1" applyAlignment="1">
      <alignment vertical="center"/>
    </xf>
    <xf numFmtId="0" fontId="18" fillId="0" borderId="13" xfId="2" applyFont="1" applyFill="1" applyBorder="1" applyAlignment="1">
      <alignment horizontal="right" vertical="center"/>
    </xf>
    <xf numFmtId="0" fontId="18" fillId="0" borderId="13" xfId="2" applyFont="1" applyFill="1" applyBorder="1" applyAlignment="1">
      <alignment horizontal="centerContinuous" vertical="center"/>
    </xf>
    <xf numFmtId="0" fontId="18" fillId="0" borderId="14" xfId="2" applyFont="1" applyFill="1" applyBorder="1" applyAlignment="1">
      <alignment vertical="center"/>
    </xf>
    <xf numFmtId="0" fontId="18" fillId="0" borderId="12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NumberFormat="1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176" fontId="18" fillId="0" borderId="12" xfId="2" applyNumberFormat="1" applyFont="1" applyBorder="1" applyAlignment="1">
      <alignment vertical="center"/>
    </xf>
    <xf numFmtId="0" fontId="18" fillId="0" borderId="13" xfId="2" applyFont="1" applyBorder="1" applyAlignment="1">
      <alignment vertical="center"/>
    </xf>
    <xf numFmtId="0" fontId="18" fillId="0" borderId="13" xfId="2" applyFont="1" applyBorder="1" applyAlignment="1">
      <alignment horizontal="right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right" vertical="center"/>
      <protection locked="0"/>
    </xf>
    <xf numFmtId="0" fontId="18" fillId="0" borderId="15" xfId="2" applyFont="1" applyBorder="1" applyAlignment="1">
      <alignment horizontal="center" vertical="center"/>
    </xf>
    <xf numFmtId="0" fontId="18" fillId="0" borderId="12" xfId="2" applyFont="1" applyBorder="1" applyAlignment="1">
      <alignment vertical="center"/>
    </xf>
    <xf numFmtId="0" fontId="18" fillId="0" borderId="14" xfId="2" applyFont="1" applyBorder="1" applyAlignment="1">
      <alignment vertical="center"/>
    </xf>
    <xf numFmtId="0" fontId="18" fillId="0" borderId="6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14" fontId="18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>
      <alignment vertical="center"/>
    </xf>
    <xf numFmtId="199" fontId="18" fillId="0" borderId="15" xfId="0" applyNumberFormat="1" applyFont="1" applyFill="1" applyBorder="1" applyAlignment="1" applyProtection="1">
      <alignment horizontal="right" vertical="center"/>
      <protection locked="0"/>
    </xf>
    <xf numFmtId="196" fontId="18" fillId="0" borderId="15" xfId="0" applyNumberFormat="1" applyFont="1" applyFill="1" applyBorder="1" applyAlignment="1" applyProtection="1">
      <alignment horizontal="right" vertical="center"/>
      <protection locked="0"/>
    </xf>
    <xf numFmtId="193" fontId="18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15" xfId="2" applyFont="1" applyFill="1" applyBorder="1" applyAlignment="1">
      <alignment horizontal="center" vertical="center"/>
    </xf>
    <xf numFmtId="194" fontId="18" fillId="0" borderId="15" xfId="0" applyNumberFormat="1" applyFont="1" applyFill="1" applyBorder="1" applyAlignment="1" applyProtection="1">
      <alignment horizontal="right" vertical="center"/>
      <protection locked="0"/>
    </xf>
    <xf numFmtId="192" fontId="18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15" xfId="2" applyFont="1" applyFill="1" applyBorder="1" applyAlignment="1">
      <alignment horizontal="right" vertical="center"/>
    </xf>
    <xf numFmtId="0" fontId="5" fillId="0" borderId="15" xfId="2" applyFont="1" applyFill="1" applyBorder="1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right" vertical="center"/>
      <protection locked="0"/>
    </xf>
    <xf numFmtId="177" fontId="18" fillId="0" borderId="12" xfId="0" applyNumberFormat="1" applyFont="1" applyFill="1" applyBorder="1" applyAlignment="1" applyProtection="1">
      <alignment horizontal="right" vertical="center"/>
      <protection locked="0"/>
    </xf>
    <xf numFmtId="198" fontId="18" fillId="0" borderId="12" xfId="0" applyNumberFormat="1" applyFont="1" applyFill="1" applyBorder="1" applyAlignment="1" applyProtection="1">
      <alignment horizontal="right" vertical="center"/>
      <protection locked="0"/>
    </xf>
    <xf numFmtId="191" fontId="18" fillId="0" borderId="12" xfId="0" applyNumberFormat="1" applyFont="1" applyFill="1" applyBorder="1" applyAlignment="1" applyProtection="1">
      <alignment horizontal="right" vertical="center"/>
      <protection locked="0"/>
    </xf>
    <xf numFmtId="197" fontId="18" fillId="0" borderId="12" xfId="0" applyNumberFormat="1" applyFont="1" applyFill="1" applyBorder="1" applyAlignment="1" applyProtection="1">
      <alignment horizontal="right" vertical="center"/>
      <protection locked="0"/>
    </xf>
    <xf numFmtId="199" fontId="18" fillId="0" borderId="12" xfId="0" applyNumberFormat="1" applyFont="1" applyFill="1" applyBorder="1" applyAlignment="1" applyProtection="1">
      <alignment horizontal="right" vertical="center"/>
      <protection locked="0"/>
    </xf>
    <xf numFmtId="196" fontId="18" fillId="0" borderId="12" xfId="0" applyNumberFormat="1" applyFont="1" applyFill="1" applyBorder="1" applyAlignment="1" applyProtection="1">
      <alignment horizontal="right" vertical="center"/>
      <protection locked="0"/>
    </xf>
    <xf numFmtId="195" fontId="18" fillId="0" borderId="12" xfId="0" applyNumberFormat="1" applyFont="1" applyFill="1" applyBorder="1" applyAlignment="1" applyProtection="1">
      <alignment horizontal="right" vertical="center"/>
      <protection locked="0"/>
    </xf>
    <xf numFmtId="193" fontId="18" fillId="0" borderId="12" xfId="0" applyNumberFormat="1" applyFont="1" applyFill="1" applyBorder="1" applyAlignment="1" applyProtection="1">
      <alignment horizontal="right" vertical="center"/>
      <protection locked="0"/>
    </xf>
    <xf numFmtId="194" fontId="18" fillId="0" borderId="12" xfId="0" applyNumberFormat="1" applyFont="1" applyFill="1" applyBorder="1" applyAlignment="1" applyProtection="1">
      <alignment horizontal="right" vertical="center"/>
      <protection locked="0"/>
    </xf>
    <xf numFmtId="192" fontId="18" fillId="0" borderId="12" xfId="0" applyNumberFormat="1" applyFont="1" applyFill="1" applyBorder="1" applyAlignment="1" applyProtection="1">
      <alignment horizontal="right" vertical="center"/>
      <protection locked="0"/>
    </xf>
    <xf numFmtId="57" fontId="18" fillId="0" borderId="12" xfId="2" applyNumberFormat="1" applyFont="1" applyFill="1" applyBorder="1" applyAlignment="1">
      <alignment horizontal="center" vertical="center"/>
    </xf>
    <xf numFmtId="180" fontId="18" fillId="0" borderId="12" xfId="2" applyNumberFormat="1" applyFont="1" applyFill="1" applyBorder="1" applyAlignment="1">
      <alignment horizontal="left" vertical="center"/>
    </xf>
    <xf numFmtId="180" fontId="18" fillId="0" borderId="15" xfId="2" applyNumberFormat="1" applyFont="1" applyFill="1" applyBorder="1" applyAlignment="1">
      <alignment horizontal="left" vertical="center"/>
    </xf>
    <xf numFmtId="180" fontId="18" fillId="0" borderId="15" xfId="2" quotePrefix="1" applyNumberFormat="1" applyFont="1" applyFill="1" applyBorder="1" applyAlignment="1">
      <alignment horizontal="left" vertical="center"/>
    </xf>
    <xf numFmtId="182" fontId="18" fillId="0" borderId="12" xfId="2" applyNumberFormat="1" applyFont="1" applyFill="1" applyBorder="1" applyAlignment="1">
      <alignment horizontal="left" vertical="center"/>
    </xf>
    <xf numFmtId="182" fontId="18" fillId="0" borderId="15" xfId="2" applyNumberFormat="1" applyFont="1" applyFill="1" applyBorder="1" applyAlignment="1">
      <alignment horizontal="left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left" vertical="center"/>
    </xf>
    <xf numFmtId="181" fontId="18" fillId="0" borderId="15" xfId="2" applyNumberFormat="1" applyFont="1" applyFill="1" applyBorder="1" applyAlignment="1">
      <alignment horizontal="left" vertical="center"/>
    </xf>
    <xf numFmtId="188" fontId="18" fillId="0" borderId="15" xfId="2" applyNumberFormat="1" applyFont="1" applyFill="1" applyBorder="1" applyAlignment="1">
      <alignment horizontal="left" vertical="center"/>
    </xf>
    <xf numFmtId="183" fontId="18" fillId="0" borderId="15" xfId="2" applyNumberFormat="1" applyFont="1" applyFill="1" applyBorder="1" applyAlignment="1">
      <alignment horizontal="center" vertical="center"/>
    </xf>
    <xf numFmtId="187" fontId="18" fillId="0" borderId="12" xfId="2" applyNumberFormat="1" applyFont="1" applyFill="1" applyBorder="1" applyAlignment="1">
      <alignment horizontal="left" vertical="center"/>
    </xf>
    <xf numFmtId="0" fontId="18" fillId="0" borderId="12" xfId="2" quotePrefix="1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left" vertical="center"/>
    </xf>
    <xf numFmtId="179" fontId="18" fillId="0" borderId="15" xfId="2" applyNumberFormat="1" applyFont="1" applyFill="1" applyBorder="1" applyAlignment="1">
      <alignment horizontal="left" vertical="center"/>
    </xf>
    <xf numFmtId="190" fontId="18" fillId="0" borderId="15" xfId="2" applyNumberFormat="1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right" vertical="center"/>
    </xf>
    <xf numFmtId="0" fontId="18" fillId="0" borderId="15" xfId="2" applyFont="1" applyFill="1" applyBorder="1" applyAlignment="1">
      <alignment vertical="center"/>
    </xf>
    <xf numFmtId="0" fontId="18" fillId="4" borderId="15" xfId="2" applyFont="1" applyFill="1" applyBorder="1" applyAlignment="1">
      <alignment horizontal="center" vertical="center"/>
    </xf>
    <xf numFmtId="0" fontId="18" fillId="4" borderId="21" xfId="2" applyFont="1" applyFill="1" applyBorder="1" applyAlignment="1">
      <alignment horizontal="center" vertical="center"/>
    </xf>
    <xf numFmtId="0" fontId="22" fillId="0" borderId="17" xfId="0" applyFont="1" applyFill="1" applyBorder="1" applyAlignment="1" applyProtection="1">
      <alignment vertical="center"/>
      <protection locked="0"/>
    </xf>
    <xf numFmtId="0" fontId="14" fillId="4" borderId="13" xfId="1" applyFont="1" applyFill="1" applyBorder="1" applyAlignment="1">
      <alignment horizontal="centerContinuous" vertical="center"/>
    </xf>
    <xf numFmtId="0" fontId="14" fillId="4" borderId="14" xfId="1" applyFont="1" applyFill="1" applyBorder="1" applyAlignment="1">
      <alignment horizontal="centerContinuous" vertical="center"/>
    </xf>
    <xf numFmtId="176" fontId="18" fillId="0" borderId="12" xfId="2" applyNumberFormat="1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176" fontId="18" fillId="0" borderId="12" xfId="2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8" fillId="0" borderId="13" xfId="2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182" fontId="14" fillId="0" borderId="12" xfId="1" applyNumberFormat="1" applyFont="1" applyFill="1" applyBorder="1" applyAlignment="1">
      <alignment horizontal="left" vertical="center"/>
    </xf>
    <xf numFmtId="182" fontId="14" fillId="0" borderId="14" xfId="1" applyNumberFormat="1" applyFont="1" applyFill="1" applyBorder="1" applyAlignment="1">
      <alignment horizontal="left" vertical="center"/>
    </xf>
    <xf numFmtId="180" fontId="14" fillId="0" borderId="12" xfId="1" applyNumberFormat="1" applyFont="1" applyFill="1" applyBorder="1" applyAlignment="1">
      <alignment horizontal="left" vertical="center"/>
    </xf>
    <xf numFmtId="180" fontId="14" fillId="0" borderId="14" xfId="1" applyNumberFormat="1" applyFont="1" applyFill="1" applyBorder="1" applyAlignment="1">
      <alignment horizontal="left" vertical="center"/>
    </xf>
    <xf numFmtId="181" fontId="14" fillId="0" borderId="12" xfId="1" applyNumberFormat="1" applyFont="1" applyFill="1" applyBorder="1" applyAlignment="1">
      <alignment horizontal="left" vertical="center"/>
    </xf>
    <xf numFmtId="181" fontId="14" fillId="0" borderId="14" xfId="1" applyNumberFormat="1" applyFont="1" applyFill="1" applyBorder="1" applyAlignment="1">
      <alignment horizontal="left" vertical="center"/>
    </xf>
    <xf numFmtId="57" fontId="14" fillId="0" borderId="12" xfId="1" quotePrefix="1" applyNumberFormat="1" applyFont="1" applyFill="1" applyBorder="1" applyAlignment="1">
      <alignment horizontal="center" vertical="center"/>
    </xf>
    <xf numFmtId="57" fontId="14" fillId="0" borderId="14" xfId="1" quotePrefix="1" applyNumberFormat="1" applyFont="1" applyFill="1" applyBorder="1" applyAlignment="1">
      <alignment horizontal="center" vertical="center"/>
    </xf>
    <xf numFmtId="188" fontId="14" fillId="0" borderId="12" xfId="1" applyNumberFormat="1" applyFont="1" applyFill="1" applyBorder="1" applyAlignment="1">
      <alignment horizontal="left" vertical="center"/>
    </xf>
    <xf numFmtId="188" fontId="14" fillId="0" borderId="14" xfId="1" applyNumberFormat="1" applyFont="1" applyFill="1" applyBorder="1" applyAlignment="1">
      <alignment horizontal="left" vertical="center"/>
    </xf>
    <xf numFmtId="57" fontId="14" fillId="0" borderId="12" xfId="1" applyNumberFormat="1" applyFont="1" applyFill="1" applyBorder="1" applyAlignment="1">
      <alignment horizontal="center" vertical="center"/>
    </xf>
    <xf numFmtId="57" fontId="14" fillId="0" borderId="14" xfId="1" applyNumberFormat="1" applyFont="1" applyFill="1" applyBorder="1" applyAlignment="1">
      <alignment horizontal="center" vertical="center"/>
    </xf>
    <xf numFmtId="57" fontId="14" fillId="0" borderId="13" xfId="1" quotePrefix="1" applyNumberFormat="1" applyFont="1" applyFill="1" applyBorder="1" applyAlignment="1">
      <alignment horizontal="center" vertical="center"/>
    </xf>
    <xf numFmtId="184" fontId="14" fillId="0" borderId="12" xfId="1" applyNumberFormat="1" applyFont="1" applyFill="1" applyBorder="1" applyAlignment="1">
      <alignment horizontal="center" vertical="center"/>
    </xf>
    <xf numFmtId="184" fontId="14" fillId="0" borderId="14" xfId="1" applyNumberFormat="1" applyFont="1" applyFill="1" applyBorder="1" applyAlignment="1">
      <alignment horizontal="center" vertical="center"/>
    </xf>
    <xf numFmtId="184" fontId="14" fillId="0" borderId="12" xfId="1" applyNumberFormat="1" applyFont="1" applyFill="1" applyBorder="1" applyAlignment="1">
      <alignment horizontal="left" vertical="center"/>
    </xf>
    <xf numFmtId="184" fontId="14" fillId="0" borderId="14" xfId="1" applyNumberFormat="1" applyFont="1" applyFill="1" applyBorder="1" applyAlignment="1">
      <alignment horizontal="left" vertical="center"/>
    </xf>
  </cellXfs>
  <cellStyles count="3">
    <cellStyle name="標準" xfId="0" builtinId="0"/>
    <cellStyle name="標準_平成７年度" xfId="1"/>
    <cellStyle name="標準_平成７年度 " xfId="2"/>
  </cellStyles>
  <dxfs count="8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F39" sqref="F39"/>
    </sheetView>
  </sheetViews>
  <sheetFormatPr defaultRowHeight="13.5"/>
  <cols>
    <col min="1" max="1" width="5.625" style="3" customWidth="1"/>
    <col min="2" max="2" width="2.25" style="3" customWidth="1"/>
    <col min="3" max="3" width="5.25" style="3" customWidth="1"/>
    <col min="4" max="4" width="13.625" style="3" customWidth="1"/>
    <col min="5" max="6" width="9" style="3"/>
    <col min="7" max="7" width="10.375" style="3" customWidth="1"/>
    <col min="8" max="8" width="9.75" style="3" customWidth="1"/>
    <col min="9" max="9" width="29.5" style="3" customWidth="1"/>
    <col min="10" max="10" width="8" style="3" customWidth="1"/>
    <col min="11" max="11" width="7.75" style="3" customWidth="1"/>
    <col min="12" max="12" width="12" style="3" customWidth="1"/>
    <col min="13" max="13" width="10.25" style="3" customWidth="1"/>
    <col min="14" max="14" width="4.625" style="3" customWidth="1"/>
    <col min="15" max="16384" width="9" style="3"/>
  </cols>
  <sheetData>
    <row r="1" spans="1:14" ht="24.95" customHeight="1">
      <c r="A1" s="1"/>
      <c r="B1" s="1"/>
      <c r="C1" s="2" t="s">
        <v>85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5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>
      <c r="A3" s="4" t="s">
        <v>86</v>
      </c>
      <c r="B3" s="5"/>
      <c r="C3" s="6"/>
      <c r="D3" s="6" t="s">
        <v>87</v>
      </c>
      <c r="E3" s="6" t="s">
        <v>88</v>
      </c>
      <c r="F3" s="6" t="s">
        <v>89</v>
      </c>
      <c r="G3" s="6" t="s">
        <v>90</v>
      </c>
      <c r="H3" s="7" t="s">
        <v>91</v>
      </c>
      <c r="I3" s="8"/>
      <c r="J3" s="7" t="s">
        <v>92</v>
      </c>
      <c r="K3" s="7"/>
      <c r="L3" s="8"/>
      <c r="M3" s="9" t="s">
        <v>93</v>
      </c>
    </row>
    <row r="4" spans="1:14">
      <c r="A4" s="10" t="s">
        <v>94</v>
      </c>
      <c r="B4" s="11"/>
      <c r="C4" s="12" t="s">
        <v>95</v>
      </c>
      <c r="D4" s="12" t="s">
        <v>96</v>
      </c>
      <c r="E4" s="12"/>
      <c r="F4" s="12"/>
      <c r="G4" s="12"/>
      <c r="H4" s="12" t="s">
        <v>97</v>
      </c>
      <c r="I4" s="12" t="s">
        <v>98</v>
      </c>
      <c r="J4" s="13" t="s">
        <v>99</v>
      </c>
      <c r="K4" s="13" t="s">
        <v>100</v>
      </c>
      <c r="L4" s="13" t="s">
        <v>101</v>
      </c>
      <c r="M4" s="14"/>
    </row>
    <row r="5" spans="1:14">
      <c r="A5" s="15">
        <v>1</v>
      </c>
      <c r="B5" s="16"/>
      <c r="C5" s="17" t="s">
        <v>102</v>
      </c>
      <c r="D5" s="18" t="s">
        <v>78</v>
      </c>
      <c r="E5" s="19" t="s">
        <v>103</v>
      </c>
      <c r="F5" s="19" t="s">
        <v>103</v>
      </c>
      <c r="G5" s="19" t="s">
        <v>104</v>
      </c>
      <c r="H5" s="19" t="s">
        <v>105</v>
      </c>
      <c r="I5" s="20" t="s">
        <v>179</v>
      </c>
      <c r="J5" s="21">
        <v>6.07</v>
      </c>
      <c r="K5" s="22">
        <v>20.5</v>
      </c>
      <c r="L5" s="23" t="s">
        <v>106</v>
      </c>
      <c r="M5" s="24" t="s">
        <v>107</v>
      </c>
      <c r="N5" s="25"/>
    </row>
    <row r="6" spans="1:14">
      <c r="A6" s="26">
        <v>2</v>
      </c>
      <c r="B6" s="27"/>
      <c r="C6" s="28" t="s">
        <v>102</v>
      </c>
      <c r="D6" s="29" t="s">
        <v>180</v>
      </c>
      <c r="E6" s="30" t="s">
        <v>103</v>
      </c>
      <c r="F6" s="30" t="s">
        <v>103</v>
      </c>
      <c r="G6" s="30" t="s">
        <v>108</v>
      </c>
      <c r="H6" s="30" t="s">
        <v>105</v>
      </c>
      <c r="I6" s="31" t="s">
        <v>181</v>
      </c>
      <c r="J6" s="32" t="s">
        <v>109</v>
      </c>
      <c r="K6" s="33">
        <v>10.5</v>
      </c>
      <c r="L6" s="31" t="s">
        <v>110</v>
      </c>
      <c r="M6" s="34" t="s">
        <v>111</v>
      </c>
    </row>
    <row r="7" spans="1:14">
      <c r="A7" s="26">
        <v>3</v>
      </c>
      <c r="B7" s="27"/>
      <c r="C7" s="28" t="s">
        <v>102</v>
      </c>
      <c r="D7" s="29" t="s">
        <v>182</v>
      </c>
      <c r="E7" s="30" t="s">
        <v>103</v>
      </c>
      <c r="F7" s="30" t="s">
        <v>103</v>
      </c>
      <c r="G7" s="30" t="s">
        <v>7</v>
      </c>
      <c r="H7" s="30" t="s">
        <v>105</v>
      </c>
      <c r="I7" s="31" t="s">
        <v>183</v>
      </c>
      <c r="J7" s="35">
        <v>2.39</v>
      </c>
      <c r="K7" s="33">
        <v>10.6</v>
      </c>
      <c r="L7" s="31" t="s">
        <v>112</v>
      </c>
      <c r="M7" s="34" t="s">
        <v>107</v>
      </c>
    </row>
    <row r="8" spans="1:14">
      <c r="A8" s="26">
        <v>4</v>
      </c>
      <c r="B8" s="27"/>
      <c r="C8" s="28" t="s">
        <v>102</v>
      </c>
      <c r="D8" s="29" t="s">
        <v>184</v>
      </c>
      <c r="E8" s="30" t="s">
        <v>103</v>
      </c>
      <c r="F8" s="30" t="s">
        <v>103</v>
      </c>
      <c r="G8" s="30" t="s">
        <v>113</v>
      </c>
      <c r="H8" s="30" t="s">
        <v>105</v>
      </c>
      <c r="I8" s="31" t="s">
        <v>185</v>
      </c>
      <c r="J8" s="35">
        <v>2.4900000000000002</v>
      </c>
      <c r="K8" s="36">
        <v>9</v>
      </c>
      <c r="L8" s="31" t="s">
        <v>114</v>
      </c>
      <c r="M8" s="34" t="s">
        <v>111</v>
      </c>
    </row>
    <row r="9" spans="1:14">
      <c r="A9" s="26">
        <v>5</v>
      </c>
      <c r="B9" s="27"/>
      <c r="C9" s="28" t="s">
        <v>102</v>
      </c>
      <c r="D9" s="29" t="s">
        <v>186</v>
      </c>
      <c r="E9" s="30" t="s">
        <v>103</v>
      </c>
      <c r="F9" s="30" t="s">
        <v>103</v>
      </c>
      <c r="G9" s="30" t="s">
        <v>115</v>
      </c>
      <c r="H9" s="30" t="s">
        <v>105</v>
      </c>
      <c r="I9" s="31" t="s">
        <v>116</v>
      </c>
      <c r="J9" s="35">
        <v>4.1900000000000004</v>
      </c>
      <c r="K9" s="33">
        <v>18.5</v>
      </c>
      <c r="L9" s="31" t="s">
        <v>117</v>
      </c>
      <c r="M9" s="34" t="s">
        <v>107</v>
      </c>
    </row>
    <row r="10" spans="1:14">
      <c r="A10" s="26">
        <v>6</v>
      </c>
      <c r="B10" s="27"/>
      <c r="C10" s="28" t="s">
        <v>102</v>
      </c>
      <c r="D10" s="29" t="s">
        <v>187</v>
      </c>
      <c r="E10" s="30" t="s">
        <v>103</v>
      </c>
      <c r="F10" s="30" t="s">
        <v>103</v>
      </c>
      <c r="G10" s="30" t="s">
        <v>10</v>
      </c>
      <c r="H10" s="30" t="s">
        <v>105</v>
      </c>
      <c r="I10" s="31" t="s">
        <v>118</v>
      </c>
      <c r="J10" s="35">
        <v>1.36</v>
      </c>
      <c r="K10" s="33">
        <v>68.2</v>
      </c>
      <c r="L10" s="31" t="s">
        <v>119</v>
      </c>
      <c r="M10" s="34" t="s">
        <v>107</v>
      </c>
    </row>
    <row r="11" spans="1:14">
      <c r="A11" s="26">
        <v>7</v>
      </c>
      <c r="B11" s="27"/>
      <c r="C11" s="28" t="s">
        <v>102</v>
      </c>
      <c r="D11" s="29" t="s">
        <v>188</v>
      </c>
      <c r="E11" s="30" t="s">
        <v>103</v>
      </c>
      <c r="F11" s="30" t="s">
        <v>103</v>
      </c>
      <c r="G11" s="30" t="s">
        <v>120</v>
      </c>
      <c r="H11" s="30" t="s">
        <v>105</v>
      </c>
      <c r="I11" s="31" t="s">
        <v>189</v>
      </c>
      <c r="J11" s="35">
        <v>1.19</v>
      </c>
      <c r="K11" s="33">
        <v>27.2</v>
      </c>
      <c r="L11" s="31" t="s">
        <v>121</v>
      </c>
      <c r="M11" s="34" t="s">
        <v>107</v>
      </c>
    </row>
    <row r="12" spans="1:14">
      <c r="A12" s="15">
        <v>8</v>
      </c>
      <c r="B12" s="16"/>
      <c r="C12" s="17" t="s">
        <v>102</v>
      </c>
      <c r="D12" s="18" t="s">
        <v>79</v>
      </c>
      <c r="E12" s="19" t="s">
        <v>103</v>
      </c>
      <c r="F12" s="19" t="s">
        <v>103</v>
      </c>
      <c r="G12" s="19" t="s">
        <v>12</v>
      </c>
      <c r="H12" s="19" t="s">
        <v>105</v>
      </c>
      <c r="I12" s="23" t="s">
        <v>122</v>
      </c>
      <c r="J12" s="21">
        <v>0.82</v>
      </c>
      <c r="K12" s="37">
        <v>6.9</v>
      </c>
      <c r="L12" s="23" t="s">
        <v>123</v>
      </c>
      <c r="M12" s="24" t="s">
        <v>111</v>
      </c>
    </row>
    <row r="13" spans="1:14">
      <c r="A13" s="15">
        <v>9</v>
      </c>
      <c r="B13" s="16"/>
      <c r="C13" s="17" t="s">
        <v>102</v>
      </c>
      <c r="D13" s="18" t="s">
        <v>80</v>
      </c>
      <c r="E13" s="19" t="s">
        <v>103</v>
      </c>
      <c r="F13" s="19" t="s">
        <v>103</v>
      </c>
      <c r="G13" s="19" t="s">
        <v>13</v>
      </c>
      <c r="H13" s="19" t="s">
        <v>105</v>
      </c>
      <c r="I13" s="23" t="s">
        <v>124</v>
      </c>
      <c r="J13" s="38" t="s">
        <v>125</v>
      </c>
      <c r="K13" s="22">
        <v>49</v>
      </c>
      <c r="L13" s="23" t="s">
        <v>126</v>
      </c>
      <c r="M13" s="24" t="s">
        <v>107</v>
      </c>
    </row>
    <row r="14" spans="1:14">
      <c r="A14" s="26">
        <v>10</v>
      </c>
      <c r="B14" s="27"/>
      <c r="C14" s="28" t="s">
        <v>102</v>
      </c>
      <c r="D14" s="29" t="s">
        <v>190</v>
      </c>
      <c r="E14" s="30" t="s">
        <v>103</v>
      </c>
      <c r="F14" s="30" t="s">
        <v>103</v>
      </c>
      <c r="G14" s="30" t="s">
        <v>14</v>
      </c>
      <c r="H14" s="30" t="s">
        <v>105</v>
      </c>
      <c r="I14" s="31" t="s">
        <v>127</v>
      </c>
      <c r="J14" s="35">
        <v>6.96</v>
      </c>
      <c r="K14" s="33">
        <v>45.4</v>
      </c>
      <c r="L14" s="31" t="s">
        <v>128</v>
      </c>
      <c r="M14" s="34" t="s">
        <v>111</v>
      </c>
    </row>
    <row r="15" spans="1:14">
      <c r="A15" s="26">
        <v>11</v>
      </c>
      <c r="B15" s="27"/>
      <c r="C15" s="28" t="s">
        <v>129</v>
      </c>
      <c r="D15" s="29" t="s">
        <v>191</v>
      </c>
      <c r="E15" s="30" t="s">
        <v>103</v>
      </c>
      <c r="F15" s="30" t="s">
        <v>103</v>
      </c>
      <c r="G15" s="30" t="s">
        <v>130</v>
      </c>
      <c r="H15" s="30" t="s">
        <v>105</v>
      </c>
      <c r="I15" s="31" t="s">
        <v>131</v>
      </c>
      <c r="J15" s="35">
        <v>8.18</v>
      </c>
      <c r="K15" s="36">
        <v>9.8000000000000007</v>
      </c>
      <c r="L15" s="31" t="s">
        <v>132</v>
      </c>
      <c r="M15" s="34" t="s">
        <v>107</v>
      </c>
    </row>
    <row r="16" spans="1:14">
      <c r="A16" s="26">
        <v>12</v>
      </c>
      <c r="B16" s="27"/>
      <c r="C16" s="28" t="s">
        <v>129</v>
      </c>
      <c r="D16" s="29" t="s">
        <v>192</v>
      </c>
      <c r="E16" s="30" t="s">
        <v>103</v>
      </c>
      <c r="F16" s="30" t="s">
        <v>103</v>
      </c>
      <c r="G16" s="30" t="s">
        <v>133</v>
      </c>
      <c r="H16" s="30" t="s">
        <v>105</v>
      </c>
      <c r="I16" s="31" t="s">
        <v>193</v>
      </c>
      <c r="J16" s="35">
        <v>6.1</v>
      </c>
      <c r="K16" s="36">
        <v>8.1999999999999993</v>
      </c>
      <c r="L16" s="31" t="s">
        <v>134</v>
      </c>
      <c r="M16" s="34" t="s">
        <v>107</v>
      </c>
    </row>
    <row r="17" spans="1:15">
      <c r="A17" s="26">
        <v>13</v>
      </c>
      <c r="B17" s="27"/>
      <c r="C17" s="28" t="s">
        <v>129</v>
      </c>
      <c r="D17" s="29" t="s">
        <v>194</v>
      </c>
      <c r="E17" s="30" t="s">
        <v>103</v>
      </c>
      <c r="F17" s="30" t="s">
        <v>103</v>
      </c>
      <c r="G17" s="30" t="s">
        <v>135</v>
      </c>
      <c r="H17" s="30" t="s">
        <v>105</v>
      </c>
      <c r="I17" s="31" t="s">
        <v>195</v>
      </c>
      <c r="J17" s="35">
        <v>8.06</v>
      </c>
      <c r="K17" s="33">
        <v>14.2</v>
      </c>
      <c r="L17" s="31" t="s">
        <v>136</v>
      </c>
      <c r="M17" s="34" t="s">
        <v>107</v>
      </c>
    </row>
    <row r="18" spans="1:15">
      <c r="A18" s="26">
        <v>14</v>
      </c>
      <c r="B18" s="27"/>
      <c r="C18" s="28" t="s">
        <v>129</v>
      </c>
      <c r="D18" s="29" t="s">
        <v>196</v>
      </c>
      <c r="E18" s="30" t="s">
        <v>103</v>
      </c>
      <c r="F18" s="30" t="s">
        <v>103</v>
      </c>
      <c r="G18" s="30" t="s">
        <v>137</v>
      </c>
      <c r="H18" s="30" t="s">
        <v>105</v>
      </c>
      <c r="I18" s="31" t="s">
        <v>197</v>
      </c>
      <c r="J18" s="35">
        <v>2.4500000000000002</v>
      </c>
      <c r="K18" s="33">
        <v>13.1</v>
      </c>
      <c r="L18" s="31" t="s">
        <v>138</v>
      </c>
      <c r="M18" s="34" t="s">
        <v>107</v>
      </c>
    </row>
    <row r="19" spans="1:15">
      <c r="A19" s="26">
        <v>15</v>
      </c>
      <c r="B19" s="27"/>
      <c r="C19" s="28" t="s">
        <v>129</v>
      </c>
      <c r="D19" s="29" t="s">
        <v>198</v>
      </c>
      <c r="E19" s="30" t="s">
        <v>103</v>
      </c>
      <c r="F19" s="30" t="s">
        <v>103</v>
      </c>
      <c r="G19" s="30" t="s">
        <v>139</v>
      </c>
      <c r="H19" s="30" t="s">
        <v>105</v>
      </c>
      <c r="I19" s="31" t="s">
        <v>140</v>
      </c>
      <c r="J19" s="35">
        <v>4.37</v>
      </c>
      <c r="K19" s="33">
        <v>30.2</v>
      </c>
      <c r="L19" s="31" t="s">
        <v>141</v>
      </c>
      <c r="M19" s="34" t="s">
        <v>111</v>
      </c>
    </row>
    <row r="20" spans="1:15">
      <c r="A20" s="26">
        <v>16</v>
      </c>
      <c r="B20" s="27"/>
      <c r="C20" s="28" t="s">
        <v>129</v>
      </c>
      <c r="D20" s="29" t="s">
        <v>199</v>
      </c>
      <c r="E20" s="30" t="s">
        <v>103</v>
      </c>
      <c r="F20" s="30" t="s">
        <v>103</v>
      </c>
      <c r="G20" s="30" t="s">
        <v>142</v>
      </c>
      <c r="H20" s="30" t="s">
        <v>105</v>
      </c>
      <c r="I20" s="31" t="s">
        <v>143</v>
      </c>
      <c r="J20" s="39">
        <v>12.23</v>
      </c>
      <c r="K20" s="33">
        <v>20.2</v>
      </c>
      <c r="L20" s="31" t="s">
        <v>144</v>
      </c>
      <c r="M20" s="34" t="s">
        <v>107</v>
      </c>
    </row>
    <row r="21" spans="1:15">
      <c r="A21" s="26">
        <v>17</v>
      </c>
      <c r="B21" s="27"/>
      <c r="C21" s="28" t="s">
        <v>129</v>
      </c>
      <c r="D21" s="29" t="s">
        <v>200</v>
      </c>
      <c r="E21" s="30" t="s">
        <v>103</v>
      </c>
      <c r="F21" s="30" t="s">
        <v>103</v>
      </c>
      <c r="G21" s="30" t="s">
        <v>45</v>
      </c>
      <c r="H21" s="30" t="s">
        <v>105</v>
      </c>
      <c r="I21" s="31" t="s">
        <v>145</v>
      </c>
      <c r="J21" s="35">
        <v>3.83</v>
      </c>
      <c r="K21" s="33">
        <v>53.2</v>
      </c>
      <c r="L21" s="31" t="s">
        <v>146</v>
      </c>
      <c r="M21" s="34" t="s">
        <v>111</v>
      </c>
    </row>
    <row r="22" spans="1:15">
      <c r="A22" s="26">
        <v>18</v>
      </c>
      <c r="B22" s="27"/>
      <c r="C22" s="28" t="s">
        <v>147</v>
      </c>
      <c r="D22" s="29" t="s">
        <v>201</v>
      </c>
      <c r="E22" s="30" t="s">
        <v>103</v>
      </c>
      <c r="F22" s="30" t="s">
        <v>148</v>
      </c>
      <c r="G22" s="30" t="s">
        <v>149</v>
      </c>
      <c r="H22" s="30" t="s">
        <v>150</v>
      </c>
      <c r="I22" s="31" t="s">
        <v>202</v>
      </c>
      <c r="J22" s="39">
        <v>34.700000000000003</v>
      </c>
      <c r="K22" s="33">
        <v>71.2</v>
      </c>
      <c r="L22" s="31" t="s">
        <v>151</v>
      </c>
      <c r="M22" s="34" t="s">
        <v>107</v>
      </c>
    </row>
    <row r="23" spans="1:15">
      <c r="A23" s="26">
        <v>19</v>
      </c>
      <c r="B23" s="27"/>
      <c r="C23" s="28" t="s">
        <v>147</v>
      </c>
      <c r="D23" s="29" t="s">
        <v>203</v>
      </c>
      <c r="E23" s="30" t="s">
        <v>103</v>
      </c>
      <c r="F23" s="30" t="s">
        <v>148</v>
      </c>
      <c r="G23" s="30" t="s">
        <v>152</v>
      </c>
      <c r="H23" s="30" t="s">
        <v>150</v>
      </c>
      <c r="I23" s="31" t="s">
        <v>204</v>
      </c>
      <c r="J23" s="39">
        <v>11.5</v>
      </c>
      <c r="K23" s="33">
        <v>77.400000000000006</v>
      </c>
      <c r="L23" s="31" t="s">
        <v>153</v>
      </c>
      <c r="M23" s="34" t="s">
        <v>107</v>
      </c>
    </row>
    <row r="24" spans="1:15">
      <c r="A24" s="26">
        <v>20</v>
      </c>
      <c r="B24" s="27"/>
      <c r="C24" s="28" t="s">
        <v>147</v>
      </c>
      <c r="D24" s="29" t="s">
        <v>205</v>
      </c>
      <c r="E24" s="30" t="s">
        <v>103</v>
      </c>
      <c r="F24" s="30" t="s">
        <v>148</v>
      </c>
      <c r="G24" s="30" t="s">
        <v>53</v>
      </c>
      <c r="H24" s="30" t="s">
        <v>150</v>
      </c>
      <c r="I24" s="31" t="s">
        <v>206</v>
      </c>
      <c r="J24" s="35">
        <v>9.25</v>
      </c>
      <c r="K24" s="33">
        <v>92.5</v>
      </c>
      <c r="L24" s="31" t="s">
        <v>154</v>
      </c>
      <c r="M24" s="34" t="s">
        <v>107</v>
      </c>
    </row>
    <row r="25" spans="1:15">
      <c r="A25" s="26">
        <v>21</v>
      </c>
      <c r="B25" s="27"/>
      <c r="C25" s="28" t="s">
        <v>147</v>
      </c>
      <c r="D25" s="29" t="s">
        <v>207</v>
      </c>
      <c r="E25" s="30" t="s">
        <v>103</v>
      </c>
      <c r="F25" s="30" t="s">
        <v>148</v>
      </c>
      <c r="G25" s="30" t="s">
        <v>54</v>
      </c>
      <c r="H25" s="30" t="s">
        <v>150</v>
      </c>
      <c r="I25" s="31" t="s">
        <v>206</v>
      </c>
      <c r="J25" s="35">
        <v>9.25</v>
      </c>
      <c r="K25" s="33">
        <v>76.5</v>
      </c>
      <c r="L25" s="31" t="s">
        <v>155</v>
      </c>
      <c r="M25" s="34" t="s">
        <v>107</v>
      </c>
    </row>
    <row r="26" spans="1:15">
      <c r="A26" s="26">
        <v>22</v>
      </c>
      <c r="B26" s="27"/>
      <c r="C26" s="28" t="s">
        <v>147</v>
      </c>
      <c r="D26" s="29" t="s">
        <v>208</v>
      </c>
      <c r="E26" s="30" t="s">
        <v>103</v>
      </c>
      <c r="F26" s="30" t="s">
        <v>148</v>
      </c>
      <c r="G26" s="30" t="s">
        <v>55</v>
      </c>
      <c r="H26" s="30" t="s">
        <v>150</v>
      </c>
      <c r="I26" s="31" t="s">
        <v>206</v>
      </c>
      <c r="J26" s="35">
        <v>9.25</v>
      </c>
      <c r="K26" s="33">
        <v>50.5</v>
      </c>
      <c r="L26" s="31" t="s">
        <v>156</v>
      </c>
      <c r="M26" s="34" t="s">
        <v>107</v>
      </c>
      <c r="N26" s="40"/>
    </row>
    <row r="27" spans="1:15">
      <c r="A27" s="26">
        <v>23</v>
      </c>
      <c r="B27" s="27"/>
      <c r="C27" s="28" t="s">
        <v>147</v>
      </c>
      <c r="D27" s="29" t="s">
        <v>209</v>
      </c>
      <c r="E27" s="30" t="s">
        <v>103</v>
      </c>
      <c r="F27" s="30" t="s">
        <v>148</v>
      </c>
      <c r="G27" s="30" t="s">
        <v>56</v>
      </c>
      <c r="H27" s="30" t="s">
        <v>150</v>
      </c>
      <c r="I27" s="31" t="s">
        <v>206</v>
      </c>
      <c r="J27" s="35">
        <v>9.25</v>
      </c>
      <c r="K27" s="33">
        <v>29.5</v>
      </c>
      <c r="L27" s="31" t="s">
        <v>157</v>
      </c>
      <c r="M27" s="34" t="s">
        <v>107</v>
      </c>
    </row>
    <row r="28" spans="1:15">
      <c r="A28" s="26">
        <v>24</v>
      </c>
      <c r="B28" s="27"/>
      <c r="C28" s="28" t="s">
        <v>147</v>
      </c>
      <c r="D28" s="29" t="s">
        <v>210</v>
      </c>
      <c r="E28" s="30" t="s">
        <v>103</v>
      </c>
      <c r="F28" s="30" t="s">
        <v>148</v>
      </c>
      <c r="G28" s="30" t="s">
        <v>158</v>
      </c>
      <c r="H28" s="30" t="s">
        <v>150</v>
      </c>
      <c r="I28" s="31" t="s">
        <v>211</v>
      </c>
      <c r="J28" s="39">
        <v>15.36</v>
      </c>
      <c r="K28" s="33">
        <v>14</v>
      </c>
      <c r="L28" s="31" t="s">
        <v>159</v>
      </c>
      <c r="M28" s="34" t="s">
        <v>107</v>
      </c>
    </row>
    <row r="29" spans="1:15">
      <c r="A29" s="26">
        <v>25</v>
      </c>
      <c r="B29" s="27"/>
      <c r="C29" s="28" t="s">
        <v>129</v>
      </c>
      <c r="D29" s="29" t="s">
        <v>212</v>
      </c>
      <c r="E29" s="30" t="s">
        <v>103</v>
      </c>
      <c r="F29" s="30" t="s">
        <v>148</v>
      </c>
      <c r="G29" s="30" t="s">
        <v>160</v>
      </c>
      <c r="H29" s="30" t="s">
        <v>105</v>
      </c>
      <c r="I29" s="31" t="s">
        <v>213</v>
      </c>
      <c r="J29" s="39">
        <v>13</v>
      </c>
      <c r="K29" s="33">
        <v>65.8</v>
      </c>
      <c r="L29" s="31" t="s">
        <v>161</v>
      </c>
      <c r="M29" s="34" t="s">
        <v>107</v>
      </c>
    </row>
    <row r="30" spans="1:15">
      <c r="A30" s="26">
        <v>26</v>
      </c>
      <c r="B30" s="27"/>
      <c r="C30" s="28" t="s">
        <v>147</v>
      </c>
      <c r="D30" s="29" t="s">
        <v>214</v>
      </c>
      <c r="E30" s="30" t="s">
        <v>103</v>
      </c>
      <c r="F30" s="30" t="s">
        <v>148</v>
      </c>
      <c r="G30" s="30" t="s">
        <v>162</v>
      </c>
      <c r="H30" s="30" t="s">
        <v>105</v>
      </c>
      <c r="I30" s="31" t="s">
        <v>215</v>
      </c>
      <c r="J30" s="39">
        <v>47.64</v>
      </c>
      <c r="K30" s="33">
        <v>19</v>
      </c>
      <c r="L30" s="31" t="s">
        <v>163</v>
      </c>
      <c r="M30" s="34" t="s">
        <v>111</v>
      </c>
    </row>
    <row r="31" spans="1:15">
      <c r="A31" s="26">
        <v>27</v>
      </c>
      <c r="B31" s="27"/>
      <c r="C31" s="28" t="s">
        <v>147</v>
      </c>
      <c r="D31" s="29" t="s">
        <v>216</v>
      </c>
      <c r="E31" s="30" t="s">
        <v>103</v>
      </c>
      <c r="F31" s="30" t="s">
        <v>148</v>
      </c>
      <c r="G31" s="30" t="s">
        <v>164</v>
      </c>
      <c r="H31" s="30" t="s">
        <v>105</v>
      </c>
      <c r="I31" s="31" t="s">
        <v>165</v>
      </c>
      <c r="J31" s="39">
        <v>36.18</v>
      </c>
      <c r="K31" s="33">
        <v>90</v>
      </c>
      <c r="L31" s="31" t="s">
        <v>166</v>
      </c>
      <c r="M31" s="34" t="s">
        <v>111</v>
      </c>
    </row>
    <row r="32" spans="1:15">
      <c r="A32" s="26">
        <v>28</v>
      </c>
      <c r="B32" s="27"/>
      <c r="C32" s="28" t="s">
        <v>129</v>
      </c>
      <c r="D32" s="29" t="s">
        <v>217</v>
      </c>
      <c r="E32" s="30" t="s">
        <v>38</v>
      </c>
      <c r="F32" s="30" t="s">
        <v>38</v>
      </c>
      <c r="G32" s="30" t="s">
        <v>167</v>
      </c>
      <c r="H32" s="30" t="s">
        <v>105</v>
      </c>
      <c r="I32" s="31" t="s">
        <v>218</v>
      </c>
      <c r="J32" s="39">
        <v>16.149999999999999</v>
      </c>
      <c r="K32" s="33">
        <v>12</v>
      </c>
      <c r="L32" s="31" t="s">
        <v>168</v>
      </c>
      <c r="M32" s="34" t="s">
        <v>111</v>
      </c>
      <c r="O32" s="41"/>
    </row>
    <row r="33" spans="1:15">
      <c r="A33" s="15">
        <v>29</v>
      </c>
      <c r="B33" s="16"/>
      <c r="C33" s="17" t="s">
        <v>129</v>
      </c>
      <c r="D33" s="18" t="s">
        <v>178</v>
      </c>
      <c r="E33" s="19" t="s">
        <v>38</v>
      </c>
      <c r="F33" s="19" t="s">
        <v>38</v>
      </c>
      <c r="G33" s="19" t="s">
        <v>169</v>
      </c>
      <c r="H33" s="19" t="s">
        <v>105</v>
      </c>
      <c r="I33" s="23" t="s">
        <v>219</v>
      </c>
      <c r="J33" s="42">
        <v>55.97</v>
      </c>
      <c r="K33" s="22">
        <v>13</v>
      </c>
      <c r="L33" s="23" t="s">
        <v>170</v>
      </c>
      <c r="M33" s="24" t="s">
        <v>111</v>
      </c>
      <c r="O33" s="41"/>
    </row>
    <row r="34" spans="1:15">
      <c r="A34" s="43">
        <v>30</v>
      </c>
      <c r="B34" s="44"/>
      <c r="C34" s="45" t="s">
        <v>129</v>
      </c>
      <c r="D34" s="46" t="s">
        <v>220</v>
      </c>
      <c r="E34" s="12" t="s">
        <v>38</v>
      </c>
      <c r="F34" s="12" t="s">
        <v>38</v>
      </c>
      <c r="G34" s="12" t="s">
        <v>171</v>
      </c>
      <c r="H34" s="12" t="s">
        <v>105</v>
      </c>
      <c r="I34" s="47" t="s">
        <v>172</v>
      </c>
      <c r="J34" s="48">
        <v>11.99</v>
      </c>
      <c r="K34" s="49">
        <v>20.7</v>
      </c>
      <c r="L34" s="47" t="s">
        <v>173</v>
      </c>
      <c r="M34" s="50" t="s">
        <v>111</v>
      </c>
    </row>
    <row r="35" spans="1:15">
      <c r="D35" s="51" t="s">
        <v>174</v>
      </c>
    </row>
    <row r="36" spans="1:15">
      <c r="D36" s="51" t="s">
        <v>175</v>
      </c>
    </row>
  </sheetData>
  <phoneticPr fontId="3"/>
  <printOptions gridLinesSet="0"/>
  <pageMargins left="0.78740157480314965" right="0.7" top="1.28" bottom="0.59055118110236227" header="0" footer="0"/>
  <pageSetup paperSize="9" scale="83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zoomScale="55" zoomScaleNormal="55" zoomScaleSheetLayoutView="70" workbookViewId="0">
      <selection activeCell="J39" sqref="J39:K39"/>
    </sheetView>
  </sheetViews>
  <sheetFormatPr defaultRowHeight="13.5"/>
  <cols>
    <col min="1" max="1" width="21.125" style="54" customWidth="1"/>
    <col min="2" max="2" width="12.125" style="58" customWidth="1"/>
    <col min="3" max="3" width="16" style="58" customWidth="1"/>
    <col min="4" max="4" width="16" style="57" customWidth="1"/>
    <col min="5" max="12" width="16" style="58" customWidth="1"/>
    <col min="13" max="13" width="5.75" style="58" customWidth="1"/>
    <col min="14" max="16384" width="9" style="58"/>
  </cols>
  <sheetData>
    <row r="1" spans="1:13" ht="20.100000000000001" customHeight="1">
      <c r="B1" s="55"/>
      <c r="C1" s="56" t="s">
        <v>262</v>
      </c>
      <c r="F1" s="59" t="s">
        <v>0</v>
      </c>
    </row>
    <row r="2" spans="1:13" ht="20.100000000000001" customHeight="1"/>
    <row r="3" spans="1:13" ht="19.5" customHeight="1">
      <c r="A3" s="119" t="s">
        <v>1</v>
      </c>
      <c r="B3" s="120"/>
      <c r="C3" s="121"/>
      <c r="D3" s="122"/>
      <c r="E3" s="120"/>
      <c r="F3" s="120"/>
      <c r="G3" s="123" t="s">
        <v>2</v>
      </c>
      <c r="H3" s="123"/>
      <c r="I3" s="120"/>
      <c r="J3" s="120"/>
      <c r="K3" s="120"/>
      <c r="L3" s="124"/>
      <c r="M3" s="60"/>
    </row>
    <row r="4" spans="1:13" ht="19.5" customHeight="1">
      <c r="A4" s="119" t="s">
        <v>3</v>
      </c>
      <c r="B4" s="120"/>
      <c r="C4" s="125">
        <v>1</v>
      </c>
      <c r="D4" s="126">
        <v>2</v>
      </c>
      <c r="E4" s="181">
        <v>3</v>
      </c>
      <c r="F4" s="181">
        <v>4</v>
      </c>
      <c r="G4" s="127">
        <v>5</v>
      </c>
      <c r="H4" s="181">
        <v>6</v>
      </c>
      <c r="I4" s="126">
        <v>7</v>
      </c>
      <c r="J4" s="126">
        <v>8</v>
      </c>
      <c r="K4" s="126">
        <v>9</v>
      </c>
      <c r="L4" s="128">
        <v>10</v>
      </c>
      <c r="M4" s="52"/>
    </row>
    <row r="5" spans="1:13" ht="19.5" customHeight="1">
      <c r="A5" s="119" t="s">
        <v>4</v>
      </c>
      <c r="B5" s="120"/>
      <c r="C5" s="125" t="s">
        <v>5</v>
      </c>
      <c r="D5" s="126" t="s">
        <v>6</v>
      </c>
      <c r="E5" s="181" t="s">
        <v>7</v>
      </c>
      <c r="F5" s="181" t="s">
        <v>8</v>
      </c>
      <c r="G5" s="126" t="s">
        <v>9</v>
      </c>
      <c r="H5" s="181" t="s">
        <v>10</v>
      </c>
      <c r="I5" s="126" t="s">
        <v>11</v>
      </c>
      <c r="J5" s="126" t="s">
        <v>12</v>
      </c>
      <c r="K5" s="126" t="s">
        <v>13</v>
      </c>
      <c r="L5" s="128" t="s">
        <v>14</v>
      </c>
      <c r="M5" s="52"/>
    </row>
    <row r="6" spans="1:13" ht="19.5" customHeight="1">
      <c r="A6" s="119" t="s">
        <v>15</v>
      </c>
      <c r="B6" s="120"/>
      <c r="C6" s="163"/>
      <c r="D6" s="110"/>
      <c r="E6" s="110">
        <v>42222</v>
      </c>
      <c r="F6" s="110">
        <v>42237</v>
      </c>
      <c r="G6" s="110"/>
      <c r="H6" s="110"/>
      <c r="I6" s="110"/>
      <c r="J6" s="111"/>
      <c r="K6" s="111"/>
      <c r="L6" s="110"/>
      <c r="M6" s="61"/>
    </row>
    <row r="7" spans="1:13" ht="19.5" customHeight="1">
      <c r="A7" s="119" t="s">
        <v>232</v>
      </c>
      <c r="B7" s="122" t="s">
        <v>16</v>
      </c>
      <c r="C7" s="164"/>
      <c r="D7" s="112"/>
      <c r="E7" s="112">
        <v>3.58</v>
      </c>
      <c r="F7" s="112">
        <v>3.41</v>
      </c>
      <c r="G7" s="112"/>
      <c r="H7" s="112"/>
      <c r="I7" s="112"/>
      <c r="J7" s="165"/>
      <c r="K7" s="166"/>
      <c r="L7" s="112"/>
      <c r="M7" s="60"/>
    </row>
    <row r="8" spans="1:13" ht="19.5" customHeight="1">
      <c r="A8" s="119" t="s">
        <v>233</v>
      </c>
      <c r="B8" s="122" t="s">
        <v>16</v>
      </c>
      <c r="C8" s="164"/>
      <c r="D8" s="112"/>
      <c r="E8" s="112">
        <v>3.65</v>
      </c>
      <c r="F8" s="112">
        <v>3.39</v>
      </c>
      <c r="G8" s="112"/>
      <c r="H8" s="112"/>
      <c r="I8" s="112"/>
      <c r="J8" s="165"/>
      <c r="K8" s="166"/>
      <c r="L8" s="112"/>
      <c r="M8" s="60"/>
    </row>
    <row r="9" spans="1:13" ht="19.5" customHeight="1">
      <c r="A9" s="119" t="s">
        <v>247</v>
      </c>
      <c r="B9" s="122" t="s">
        <v>16</v>
      </c>
      <c r="C9" s="164"/>
      <c r="D9" s="113"/>
      <c r="E9" s="113">
        <v>4.5999999999999996</v>
      </c>
      <c r="F9" s="113">
        <v>5</v>
      </c>
      <c r="G9" s="113"/>
      <c r="H9" s="113"/>
      <c r="I9" s="113"/>
      <c r="J9" s="165"/>
      <c r="K9" s="165"/>
      <c r="L9" s="113"/>
      <c r="M9" s="60"/>
    </row>
    <row r="10" spans="1:13" ht="19.5" customHeight="1">
      <c r="A10" s="119" t="s">
        <v>17</v>
      </c>
      <c r="B10" s="122" t="s">
        <v>18</v>
      </c>
      <c r="C10" s="167"/>
      <c r="D10" s="113"/>
      <c r="E10" s="113">
        <v>35.6</v>
      </c>
      <c r="F10" s="113">
        <v>29.2</v>
      </c>
      <c r="G10" s="113"/>
      <c r="H10" s="113"/>
      <c r="I10" s="113"/>
      <c r="J10" s="168"/>
      <c r="K10" s="168"/>
      <c r="L10" s="113"/>
      <c r="M10" s="60"/>
    </row>
    <row r="11" spans="1:13" ht="19.5" customHeight="1">
      <c r="A11" s="119" t="s">
        <v>19</v>
      </c>
      <c r="B11" s="122" t="s">
        <v>18</v>
      </c>
      <c r="C11" s="167"/>
      <c r="D11" s="113"/>
      <c r="E11" s="113">
        <v>20.3</v>
      </c>
      <c r="F11" s="113">
        <v>22.6</v>
      </c>
      <c r="G11" s="113"/>
      <c r="H11" s="113"/>
      <c r="I11" s="113"/>
      <c r="J11" s="168"/>
      <c r="K11" s="168"/>
      <c r="L11" s="113"/>
      <c r="M11" s="60"/>
    </row>
    <row r="12" spans="1:13" ht="19.5" customHeight="1">
      <c r="A12" s="119" t="s">
        <v>20</v>
      </c>
      <c r="B12" s="169" t="s">
        <v>21</v>
      </c>
      <c r="C12" s="170"/>
      <c r="D12" s="113"/>
      <c r="E12" s="113">
        <v>8.4</v>
      </c>
      <c r="F12" s="113">
        <v>6.9</v>
      </c>
      <c r="G12" s="113"/>
      <c r="H12" s="113"/>
      <c r="I12" s="113"/>
      <c r="J12" s="171"/>
      <c r="K12" s="171"/>
      <c r="L12" s="113"/>
      <c r="M12" s="60"/>
    </row>
    <row r="13" spans="1:13" ht="19.5" customHeight="1">
      <c r="A13" s="119" t="s">
        <v>234</v>
      </c>
      <c r="B13" s="133" t="s">
        <v>235</v>
      </c>
      <c r="C13" s="170"/>
      <c r="D13" s="113"/>
      <c r="E13" s="113">
        <v>28.9</v>
      </c>
      <c r="F13" s="113">
        <v>26.6</v>
      </c>
      <c r="G13" s="113"/>
      <c r="H13" s="113"/>
      <c r="I13" s="113"/>
      <c r="J13" s="171"/>
      <c r="K13" s="171"/>
      <c r="L13" s="113"/>
      <c r="M13" s="60"/>
    </row>
    <row r="14" spans="1:13" ht="19.5" customHeight="1">
      <c r="A14" s="119" t="s">
        <v>22</v>
      </c>
      <c r="B14" s="122" t="s">
        <v>23</v>
      </c>
      <c r="C14" s="170"/>
      <c r="D14" s="114"/>
      <c r="E14" s="114">
        <v>219</v>
      </c>
      <c r="F14" s="114">
        <v>30.4</v>
      </c>
      <c r="G14" s="114"/>
      <c r="H14" s="114"/>
      <c r="I14" s="114"/>
      <c r="J14" s="172"/>
      <c r="K14" s="172"/>
      <c r="L14" s="114"/>
      <c r="M14" s="60"/>
    </row>
    <row r="15" spans="1:13" ht="19.5" customHeight="1">
      <c r="A15" s="119" t="s">
        <v>24</v>
      </c>
      <c r="B15" s="122" t="s">
        <v>25</v>
      </c>
      <c r="C15" s="170"/>
      <c r="D15" s="115"/>
      <c r="E15" s="115">
        <v>1.7</v>
      </c>
      <c r="F15" s="115">
        <v>4.8</v>
      </c>
      <c r="G15" s="115"/>
      <c r="H15" s="115"/>
      <c r="I15" s="115"/>
      <c r="J15" s="171"/>
      <c r="K15" s="171"/>
      <c r="L15" s="115"/>
      <c r="M15" s="60"/>
    </row>
    <row r="16" spans="1:13" ht="19.5" customHeight="1">
      <c r="A16" s="119" t="s">
        <v>26</v>
      </c>
      <c r="B16" s="122" t="s">
        <v>25</v>
      </c>
      <c r="C16" s="170"/>
      <c r="D16" s="115"/>
      <c r="E16" s="115">
        <v>5.5</v>
      </c>
      <c r="F16" s="115">
        <v>1</v>
      </c>
      <c r="G16" s="115"/>
      <c r="H16" s="115"/>
      <c r="I16" s="115"/>
      <c r="J16" s="171"/>
      <c r="K16" s="171"/>
      <c r="L16" s="115"/>
      <c r="M16" s="60"/>
    </row>
    <row r="17" spans="1:13" ht="19.5" customHeight="1">
      <c r="A17" s="119" t="s">
        <v>27</v>
      </c>
      <c r="B17" s="122" t="s">
        <v>25</v>
      </c>
      <c r="C17" s="170"/>
      <c r="D17" s="116"/>
      <c r="E17" s="116">
        <v>487</v>
      </c>
      <c r="F17" s="116">
        <v>84.9</v>
      </c>
      <c r="G17" s="116"/>
      <c r="H17" s="116"/>
      <c r="I17" s="116"/>
      <c r="J17" s="126"/>
      <c r="K17" s="173"/>
      <c r="L17" s="116"/>
      <c r="M17" s="60"/>
    </row>
    <row r="18" spans="1:13" ht="19.5" customHeight="1">
      <c r="A18" s="119" t="s">
        <v>249</v>
      </c>
      <c r="B18" s="122" t="s">
        <v>25</v>
      </c>
      <c r="C18" s="174"/>
      <c r="D18" s="116"/>
      <c r="E18" s="116">
        <v>559</v>
      </c>
      <c r="F18" s="116">
        <v>93.3</v>
      </c>
      <c r="G18" s="116"/>
      <c r="H18" s="116"/>
      <c r="I18" s="116"/>
      <c r="J18" s="168"/>
      <c r="K18" s="168"/>
      <c r="L18" s="116"/>
      <c r="M18" s="60"/>
    </row>
    <row r="19" spans="1:13" ht="19.5" customHeight="1">
      <c r="A19" s="119" t="s">
        <v>250</v>
      </c>
      <c r="B19" s="122" t="s">
        <v>25</v>
      </c>
      <c r="C19" s="170"/>
      <c r="D19" s="114"/>
      <c r="E19" s="114">
        <v>383</v>
      </c>
      <c r="F19" s="114">
        <v>12.7</v>
      </c>
      <c r="G19" s="114"/>
      <c r="H19" s="114"/>
      <c r="I19" s="114"/>
      <c r="J19" s="168"/>
      <c r="K19" s="168"/>
      <c r="L19" s="114"/>
      <c r="M19" s="60"/>
    </row>
    <row r="20" spans="1:13" ht="19.5" customHeight="1">
      <c r="A20" s="119" t="s">
        <v>251</v>
      </c>
      <c r="B20" s="122" t="s">
        <v>25</v>
      </c>
      <c r="C20" s="170"/>
      <c r="D20" s="144"/>
      <c r="E20" s="144">
        <v>66</v>
      </c>
      <c r="F20" s="144">
        <v>30</v>
      </c>
      <c r="G20" s="144"/>
      <c r="H20" s="118"/>
      <c r="I20" s="144"/>
      <c r="J20" s="168"/>
      <c r="K20" s="168"/>
      <c r="L20" s="144"/>
      <c r="M20" s="60"/>
    </row>
    <row r="21" spans="1:13" ht="19.5" customHeight="1">
      <c r="A21" s="119" t="s">
        <v>252</v>
      </c>
      <c r="B21" s="122" t="s">
        <v>25</v>
      </c>
      <c r="C21" s="170"/>
      <c r="D21" s="145"/>
      <c r="E21" s="145">
        <v>7.0000000000000007E-2</v>
      </c>
      <c r="F21" s="145">
        <v>3.1</v>
      </c>
      <c r="G21" s="145"/>
      <c r="H21" s="118"/>
      <c r="I21" s="145"/>
      <c r="J21" s="165"/>
      <c r="K21" s="165"/>
      <c r="L21" s="145"/>
      <c r="M21" s="60"/>
    </row>
    <row r="22" spans="1:13" ht="19.5" customHeight="1">
      <c r="A22" s="119" t="s">
        <v>253</v>
      </c>
      <c r="B22" s="122" t="s">
        <v>25</v>
      </c>
      <c r="C22" s="170"/>
      <c r="D22" s="114"/>
      <c r="E22" s="114">
        <v>389</v>
      </c>
      <c r="F22" s="114">
        <v>22.5</v>
      </c>
      <c r="G22" s="114"/>
      <c r="H22" s="118"/>
      <c r="I22" s="114"/>
      <c r="J22" s="172"/>
      <c r="K22" s="172"/>
      <c r="L22" s="114"/>
      <c r="M22" s="60"/>
    </row>
    <row r="23" spans="1:13" ht="19.5" customHeight="1">
      <c r="A23" s="119" t="s">
        <v>254</v>
      </c>
      <c r="B23" s="122" t="s">
        <v>25</v>
      </c>
      <c r="C23" s="175"/>
      <c r="D23" s="114"/>
      <c r="E23" s="114">
        <v>23.8</v>
      </c>
      <c r="F23" s="114">
        <v>4.4000000000000004</v>
      </c>
      <c r="G23" s="114"/>
      <c r="H23" s="118"/>
      <c r="I23" s="114"/>
      <c r="J23" s="168"/>
      <c r="K23" s="168"/>
      <c r="L23" s="114"/>
      <c r="M23" s="60"/>
    </row>
    <row r="24" spans="1:13" ht="19.5" customHeight="1">
      <c r="A24" s="119" t="s">
        <v>255</v>
      </c>
      <c r="B24" s="122" t="s">
        <v>25</v>
      </c>
      <c r="C24" s="170"/>
      <c r="D24" s="114"/>
      <c r="E24" s="114">
        <v>50.5</v>
      </c>
      <c r="F24" s="114">
        <v>26.4</v>
      </c>
      <c r="G24" s="114"/>
      <c r="H24" s="118"/>
      <c r="I24" s="114"/>
      <c r="J24" s="168"/>
      <c r="K24" s="168"/>
      <c r="L24" s="114"/>
      <c r="M24" s="60"/>
    </row>
    <row r="25" spans="1:13" ht="19.5" customHeight="1">
      <c r="A25" s="119" t="s">
        <v>256</v>
      </c>
      <c r="B25" s="122" t="s">
        <v>25</v>
      </c>
      <c r="C25" s="170"/>
      <c r="D25" s="114"/>
      <c r="E25" s="114">
        <v>17</v>
      </c>
      <c r="F25" s="114">
        <v>3.4</v>
      </c>
      <c r="G25" s="114"/>
      <c r="H25" s="118"/>
      <c r="I25" s="114"/>
      <c r="J25" s="168"/>
      <c r="K25" s="168"/>
      <c r="L25" s="114"/>
      <c r="M25" s="60"/>
    </row>
    <row r="26" spans="1:13" ht="19.5" customHeight="1">
      <c r="A26" s="119" t="s">
        <v>257</v>
      </c>
      <c r="B26" s="122" t="s">
        <v>25</v>
      </c>
      <c r="C26" s="170"/>
      <c r="D26" s="118"/>
      <c r="E26" s="118">
        <v>0.22</v>
      </c>
      <c r="F26" s="118"/>
      <c r="G26" s="118"/>
      <c r="H26" s="118"/>
      <c r="I26" s="118"/>
      <c r="J26" s="176"/>
      <c r="K26" s="176"/>
      <c r="L26" s="118"/>
      <c r="M26" s="60"/>
    </row>
    <row r="27" spans="1:13" ht="19.5" customHeight="1">
      <c r="A27" s="119" t="s">
        <v>28</v>
      </c>
      <c r="B27" s="122" t="s">
        <v>25</v>
      </c>
      <c r="C27" s="170"/>
      <c r="D27" s="118"/>
      <c r="E27" s="118">
        <v>0.03</v>
      </c>
      <c r="F27" s="118">
        <v>0.01</v>
      </c>
      <c r="G27" s="118"/>
      <c r="H27" s="118"/>
      <c r="I27" s="118"/>
      <c r="J27" s="165"/>
      <c r="K27" s="165"/>
      <c r="L27" s="118"/>
      <c r="M27" s="60"/>
    </row>
    <row r="28" spans="1:13" ht="19.5" customHeight="1">
      <c r="A28" s="119" t="s">
        <v>29</v>
      </c>
      <c r="B28" s="122" t="s">
        <v>25</v>
      </c>
      <c r="C28" s="170"/>
      <c r="D28" s="118"/>
      <c r="E28" s="118">
        <v>7.0000000000000007E-2</v>
      </c>
      <c r="F28" s="118">
        <v>0.5</v>
      </c>
      <c r="G28" s="118"/>
      <c r="H28" s="118"/>
      <c r="I28" s="118"/>
      <c r="J28" s="165"/>
      <c r="K28" s="165"/>
      <c r="L28" s="118"/>
      <c r="M28" s="60"/>
    </row>
    <row r="29" spans="1:13" ht="19.5" customHeight="1">
      <c r="A29" s="119" t="s">
        <v>245</v>
      </c>
      <c r="B29" s="122" t="s">
        <v>25</v>
      </c>
      <c r="C29" s="170"/>
      <c r="D29" s="116"/>
      <c r="E29" s="116">
        <v>3.7</v>
      </c>
      <c r="F29" s="116"/>
      <c r="G29" s="116"/>
      <c r="H29" s="118"/>
      <c r="I29" s="116"/>
      <c r="J29" s="165"/>
      <c r="K29" s="165"/>
      <c r="L29" s="116"/>
      <c r="M29" s="60"/>
    </row>
    <row r="30" spans="1:13" ht="19.5" customHeight="1">
      <c r="A30" s="119" t="s">
        <v>30</v>
      </c>
      <c r="B30" s="122" t="s">
        <v>25</v>
      </c>
      <c r="C30" s="170"/>
      <c r="D30" s="146"/>
      <c r="E30" s="146">
        <v>0.83</v>
      </c>
      <c r="F30" s="146">
        <v>2.9000000000000001E-2</v>
      </c>
      <c r="G30" s="146"/>
      <c r="H30" s="118"/>
      <c r="I30" s="146"/>
      <c r="J30" s="177"/>
      <c r="K30" s="177"/>
      <c r="L30" s="146"/>
      <c r="M30" s="60"/>
    </row>
    <row r="31" spans="1:13" ht="19.5" customHeight="1">
      <c r="A31" s="119" t="s">
        <v>240</v>
      </c>
      <c r="B31" s="122" t="s">
        <v>25</v>
      </c>
      <c r="C31" s="170"/>
      <c r="D31" s="145"/>
      <c r="E31" s="145">
        <v>0.56000000000000005</v>
      </c>
      <c r="F31" s="145">
        <v>3.2</v>
      </c>
      <c r="G31" s="145"/>
      <c r="H31" s="118"/>
      <c r="I31" s="148"/>
      <c r="J31" s="177"/>
      <c r="K31" s="177"/>
      <c r="L31" s="145"/>
      <c r="M31" s="60"/>
    </row>
    <row r="32" spans="1:13" ht="19.5" customHeight="1">
      <c r="A32" s="119" t="s">
        <v>258</v>
      </c>
      <c r="B32" s="122" t="s">
        <v>25</v>
      </c>
      <c r="C32" s="170"/>
      <c r="D32" s="146"/>
      <c r="E32" s="146">
        <v>2E-3</v>
      </c>
      <c r="F32" s="146" t="s">
        <v>239</v>
      </c>
      <c r="G32" s="146"/>
      <c r="H32" s="118"/>
      <c r="I32" s="146"/>
      <c r="J32" s="177"/>
      <c r="K32" s="177"/>
      <c r="L32" s="146"/>
      <c r="M32" s="60"/>
    </row>
    <row r="33" spans="1:13" ht="19.5" customHeight="1">
      <c r="A33" s="119" t="s">
        <v>241</v>
      </c>
      <c r="B33" s="122" t="s">
        <v>246</v>
      </c>
      <c r="C33" s="170"/>
      <c r="D33" s="146"/>
      <c r="E33" s="146"/>
      <c r="F33" s="146">
        <v>5.0000000000000001E-3</v>
      </c>
      <c r="G33" s="146"/>
      <c r="H33" s="118"/>
      <c r="I33" s="146"/>
      <c r="J33" s="177"/>
      <c r="K33" s="177"/>
      <c r="L33" s="146"/>
      <c r="M33" s="60"/>
    </row>
    <row r="34" spans="1:13" ht="19.5" customHeight="1">
      <c r="A34" s="119" t="s">
        <v>242</v>
      </c>
      <c r="B34" s="122" t="s">
        <v>246</v>
      </c>
      <c r="C34" s="170"/>
      <c r="D34" s="146"/>
      <c r="E34" s="146">
        <v>2.3E-2</v>
      </c>
      <c r="F34" s="146"/>
      <c r="G34" s="146"/>
      <c r="H34" s="118"/>
      <c r="I34" s="146"/>
      <c r="J34" s="177"/>
      <c r="K34" s="177"/>
      <c r="L34" s="146"/>
    </row>
    <row r="35" spans="1:13" ht="19.5" customHeight="1">
      <c r="A35" s="119" t="s">
        <v>243</v>
      </c>
      <c r="B35" s="122" t="s">
        <v>246</v>
      </c>
      <c r="C35" s="170"/>
      <c r="D35" s="148"/>
      <c r="E35" s="148">
        <v>1.3</v>
      </c>
      <c r="F35" s="148"/>
      <c r="G35" s="148"/>
      <c r="H35" s="118"/>
      <c r="I35" s="148"/>
      <c r="J35" s="177"/>
      <c r="K35" s="177"/>
      <c r="L35" s="148"/>
    </row>
    <row r="36" spans="1:13" ht="19.5" customHeight="1">
      <c r="A36" s="119" t="s">
        <v>244</v>
      </c>
      <c r="B36" s="122" t="s">
        <v>246</v>
      </c>
      <c r="C36" s="170"/>
      <c r="D36" s="148"/>
      <c r="E36" s="148">
        <v>0.97</v>
      </c>
      <c r="F36" s="148"/>
      <c r="G36" s="148"/>
      <c r="H36" s="118"/>
      <c r="I36" s="148"/>
      <c r="J36" s="177"/>
      <c r="K36" s="177"/>
      <c r="L36" s="148"/>
    </row>
    <row r="37" spans="1:13" ht="19.5" customHeight="1">
      <c r="A37" s="119" t="s">
        <v>31</v>
      </c>
      <c r="B37" s="122" t="s">
        <v>32</v>
      </c>
      <c r="C37" s="170"/>
      <c r="D37" s="149"/>
      <c r="E37" s="149">
        <v>49000</v>
      </c>
      <c r="F37" s="149"/>
      <c r="G37" s="149"/>
      <c r="H37" s="118"/>
      <c r="I37" s="149"/>
      <c r="J37" s="178"/>
      <c r="K37" s="178"/>
      <c r="L37" s="149"/>
    </row>
    <row r="38" spans="1:13" ht="19.5" customHeight="1">
      <c r="A38" s="119" t="s">
        <v>33</v>
      </c>
      <c r="B38" s="122" t="s">
        <v>34</v>
      </c>
      <c r="C38" s="170"/>
      <c r="D38" s="149"/>
      <c r="E38" s="149">
        <v>560</v>
      </c>
      <c r="F38" s="149"/>
      <c r="G38" s="149"/>
      <c r="H38" s="118"/>
      <c r="I38" s="149"/>
      <c r="J38" s="178"/>
      <c r="K38" s="178"/>
      <c r="L38" s="149"/>
    </row>
    <row r="39" spans="1:13" ht="32.25" customHeight="1">
      <c r="A39" s="186" t="s">
        <v>35</v>
      </c>
      <c r="B39" s="187"/>
      <c r="C39" s="126" t="s">
        <v>78</v>
      </c>
      <c r="D39" s="179"/>
      <c r="E39" s="126"/>
      <c r="F39" s="180"/>
      <c r="G39" s="126"/>
      <c r="H39" s="126" t="s">
        <v>264</v>
      </c>
      <c r="I39" s="126"/>
      <c r="J39" s="126" t="s">
        <v>79</v>
      </c>
      <c r="K39" s="126" t="s">
        <v>80</v>
      </c>
      <c r="L39" s="126"/>
    </row>
  </sheetData>
  <mergeCells count="1">
    <mergeCell ref="A39:B39"/>
  </mergeCells>
  <phoneticPr fontId="3"/>
  <conditionalFormatting sqref="H15:H16 H28">
    <cfRule type="cellIs" dxfId="82" priority="32" stopIfTrue="1" operator="greaterThanOrEqual">
      <formula>10</formula>
    </cfRule>
  </conditionalFormatting>
  <conditionalFormatting sqref="H12">
    <cfRule type="cellIs" dxfId="81" priority="33" stopIfTrue="1" operator="greaterThanOrEqual">
      <formula>14</formula>
    </cfRule>
  </conditionalFormatting>
  <conditionalFormatting sqref="H14">
    <cfRule type="cellIs" dxfId="80" priority="34" stopIfTrue="1" operator="greaterThanOrEqual">
      <formula>100</formula>
    </cfRule>
  </conditionalFormatting>
  <conditionalFormatting sqref="H26">
    <cfRule type="cellIs" dxfId="79" priority="31" stopIfTrue="1" operator="greaterThanOrEqual">
      <formula>10</formula>
    </cfRule>
  </conditionalFormatting>
  <conditionalFormatting sqref="H20:H25">
    <cfRule type="cellIs" dxfId="78" priority="30" stopIfTrue="1" operator="greaterThanOrEqual">
      <formula>10</formula>
    </cfRule>
  </conditionalFormatting>
  <conditionalFormatting sqref="H29">
    <cfRule type="cellIs" dxfId="77" priority="28" stopIfTrue="1" operator="greaterThanOrEqual">
      <formula>10</formula>
    </cfRule>
  </conditionalFormatting>
  <conditionalFormatting sqref="H30:H32">
    <cfRule type="cellIs" dxfId="76" priority="27" stopIfTrue="1" operator="greaterThanOrEqual">
      <formula>10</formula>
    </cfRule>
  </conditionalFormatting>
  <conditionalFormatting sqref="H33">
    <cfRule type="cellIs" dxfId="75" priority="25" stopIfTrue="1" operator="greaterThanOrEqual">
      <formula>10</formula>
    </cfRule>
  </conditionalFormatting>
  <conditionalFormatting sqref="H34:H38">
    <cfRule type="cellIs" dxfId="74" priority="22" stopIfTrue="1" operator="greaterThanOrEqual">
      <formula>10</formula>
    </cfRule>
  </conditionalFormatting>
  <conditionalFormatting sqref="D15:G16 E28:G28">
    <cfRule type="cellIs" dxfId="73" priority="13" stopIfTrue="1" operator="greaterThanOrEqual">
      <formula>10</formula>
    </cfRule>
  </conditionalFormatting>
  <conditionalFormatting sqref="D12:G12">
    <cfRule type="cellIs" dxfId="72" priority="14" stopIfTrue="1" operator="greaterThanOrEqual">
      <formula>14</formula>
    </cfRule>
  </conditionalFormatting>
  <conditionalFormatting sqref="D35 D30:G30 F35:G35">
    <cfRule type="cellIs" dxfId="71" priority="15" stopIfTrue="1" operator="greaterThanOrEqual">
      <formula>1</formula>
    </cfRule>
  </conditionalFormatting>
  <conditionalFormatting sqref="D14 D22:D23 E23:G24">
    <cfRule type="cellIs" dxfId="70" priority="16" stopIfTrue="1" operator="greaterThanOrEqual">
      <formula>100</formula>
    </cfRule>
  </conditionalFormatting>
  <conditionalFormatting sqref="D28 D32:G32">
    <cfRule type="cellIs" dxfId="69" priority="17" stopIfTrue="1" operator="greaterThanOrEqual">
      <formula>10</formula>
    </cfRule>
  </conditionalFormatting>
  <conditionalFormatting sqref="E35">
    <cfRule type="cellIs" dxfId="68" priority="18" stopIfTrue="1" operator="greaterThanOrEqual">
      <formula>1</formula>
    </cfRule>
  </conditionalFormatting>
  <conditionalFormatting sqref="E14:G14 D24 E22:G22">
    <cfRule type="cellIs" dxfId="67" priority="19" stopIfTrue="1" operator="greaterThanOrEqual">
      <formula>100</formula>
    </cfRule>
  </conditionalFormatting>
  <conditionalFormatting sqref="I28 I15:I16">
    <cfRule type="cellIs" dxfId="66" priority="7" stopIfTrue="1" operator="greaterThanOrEqual">
      <formula>10</formula>
    </cfRule>
  </conditionalFormatting>
  <conditionalFormatting sqref="I12">
    <cfRule type="cellIs" dxfId="65" priority="8" stopIfTrue="1" operator="greaterThanOrEqual">
      <formula>14</formula>
    </cfRule>
  </conditionalFormatting>
  <conditionalFormatting sqref="I30 I35">
    <cfRule type="cellIs" dxfId="64" priority="9" stopIfTrue="1" operator="greaterThanOrEqual">
      <formula>1</formula>
    </cfRule>
  </conditionalFormatting>
  <conditionalFormatting sqref="I22:I24">
    <cfRule type="cellIs" dxfId="63" priority="10" stopIfTrue="1" operator="greaterThanOrEqual">
      <formula>100</formula>
    </cfRule>
  </conditionalFormatting>
  <conditionalFormatting sqref="I32">
    <cfRule type="cellIs" dxfId="62" priority="11" stopIfTrue="1" operator="greaterThanOrEqual">
      <formula>10</formula>
    </cfRule>
  </conditionalFormatting>
  <conditionalFormatting sqref="I14">
    <cfRule type="cellIs" dxfId="61" priority="12" stopIfTrue="1" operator="greaterThanOrEqual">
      <formula>100</formula>
    </cfRule>
  </conditionalFormatting>
  <conditionalFormatting sqref="L28 L15:L16">
    <cfRule type="cellIs" dxfId="60" priority="1" stopIfTrue="1" operator="greaterThanOrEqual">
      <formula>10</formula>
    </cfRule>
  </conditionalFormatting>
  <conditionalFormatting sqref="L12">
    <cfRule type="cellIs" dxfId="59" priority="2" stopIfTrue="1" operator="greaterThanOrEqual">
      <formula>14</formula>
    </cfRule>
  </conditionalFormatting>
  <conditionalFormatting sqref="L35">
    <cfRule type="cellIs" dxfId="58" priority="3" stopIfTrue="1" operator="greaterThanOrEqual">
      <formula>1</formula>
    </cfRule>
  </conditionalFormatting>
  <conditionalFormatting sqref="L14 L22:L24">
    <cfRule type="cellIs" dxfId="57" priority="4" stopIfTrue="1" operator="greaterThanOrEqual">
      <formula>100</formula>
    </cfRule>
  </conditionalFormatting>
  <conditionalFormatting sqref="L32">
    <cfRule type="cellIs" dxfId="56" priority="5" stopIfTrue="1" operator="greaterThanOrEqual">
      <formula>10</formula>
    </cfRule>
  </conditionalFormatting>
  <conditionalFormatting sqref="L30">
    <cfRule type="cellIs" dxfId="55" priority="6" stopIfTrue="1" operator="greaterThanOrEqual">
      <formula>1</formula>
    </cfRule>
  </conditionalFormatting>
  <printOptions gridLinesSet="0"/>
  <pageMargins left="0.78740157480314965" right="0.7" top="1.28" bottom="0.59055118110236227" header="0" footer="0"/>
  <pageSetup paperSize="9" scale="77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="55" zoomScaleNormal="55" zoomScaleSheetLayoutView="70" workbookViewId="0">
      <selection activeCell="K39" sqref="K39"/>
    </sheetView>
  </sheetViews>
  <sheetFormatPr defaultRowHeight="13.5"/>
  <cols>
    <col min="1" max="1" width="21.125" style="54" customWidth="1"/>
    <col min="2" max="2" width="12.125" style="58" customWidth="1"/>
    <col min="3" max="3" width="16" style="58" customWidth="1"/>
    <col min="4" max="4" width="16" style="57" customWidth="1"/>
    <col min="5" max="12" width="16" style="58" customWidth="1"/>
    <col min="13" max="13" width="5.75" style="58" customWidth="1"/>
    <col min="14" max="16384" width="9" style="58"/>
  </cols>
  <sheetData>
    <row r="1" spans="1:13" ht="20.100000000000001" customHeight="1">
      <c r="B1" s="55"/>
      <c r="C1" s="56" t="s">
        <v>262</v>
      </c>
      <c r="F1" s="59" t="s">
        <v>36</v>
      </c>
    </row>
    <row r="2" spans="1:13" ht="20.100000000000001" customHeight="1"/>
    <row r="3" spans="1:13" ht="19.5" customHeight="1">
      <c r="A3" s="119" t="s">
        <v>1</v>
      </c>
      <c r="B3" s="120"/>
      <c r="C3" s="135"/>
      <c r="D3" s="131"/>
      <c r="E3" s="130"/>
      <c r="F3" s="132" t="s">
        <v>37</v>
      </c>
      <c r="G3" s="130"/>
      <c r="H3" s="130"/>
      <c r="I3" s="136"/>
      <c r="J3" s="130"/>
      <c r="K3" s="132" t="s">
        <v>38</v>
      </c>
      <c r="L3" s="136"/>
      <c r="M3" s="60"/>
    </row>
    <row r="4" spans="1:13" ht="19.5" customHeight="1">
      <c r="A4" s="119" t="s">
        <v>3</v>
      </c>
      <c r="B4" s="120"/>
      <c r="C4" s="137">
        <v>11</v>
      </c>
      <c r="D4" s="134">
        <v>12</v>
      </c>
      <c r="E4" s="134">
        <v>13</v>
      </c>
      <c r="F4" s="181">
        <v>14</v>
      </c>
      <c r="G4" s="134">
        <v>15</v>
      </c>
      <c r="H4" s="134">
        <v>16</v>
      </c>
      <c r="I4" s="134">
        <v>17</v>
      </c>
      <c r="J4" s="134">
        <v>28</v>
      </c>
      <c r="K4" s="134">
        <v>29</v>
      </c>
      <c r="L4" s="138">
        <v>30</v>
      </c>
      <c r="M4" s="52"/>
    </row>
    <row r="5" spans="1:13" ht="19.5" customHeight="1">
      <c r="A5" s="119" t="s">
        <v>4</v>
      </c>
      <c r="B5" s="120"/>
      <c r="C5" s="139" t="s">
        <v>39</v>
      </c>
      <c r="D5" s="140" t="s">
        <v>40</v>
      </c>
      <c r="E5" s="140" t="s">
        <v>41</v>
      </c>
      <c r="F5" s="182" t="s">
        <v>42</v>
      </c>
      <c r="G5" s="140" t="s">
        <v>43</v>
      </c>
      <c r="H5" s="140" t="s">
        <v>44</v>
      </c>
      <c r="I5" s="140" t="s">
        <v>45</v>
      </c>
      <c r="J5" s="140" t="s">
        <v>46</v>
      </c>
      <c r="K5" s="140" t="s">
        <v>47</v>
      </c>
      <c r="L5" s="141" t="s">
        <v>48</v>
      </c>
      <c r="M5" s="52"/>
    </row>
    <row r="6" spans="1:13" ht="18.75" customHeight="1">
      <c r="A6" s="129" t="s">
        <v>15</v>
      </c>
      <c r="B6" s="130"/>
      <c r="C6" s="142"/>
      <c r="D6" s="142"/>
      <c r="E6" s="142"/>
      <c r="F6" s="142">
        <v>42240</v>
      </c>
      <c r="G6" s="142"/>
      <c r="H6" s="142"/>
      <c r="I6" s="142"/>
      <c r="J6" s="142"/>
      <c r="K6" s="143"/>
      <c r="L6" s="142"/>
      <c r="M6" s="61"/>
    </row>
    <row r="7" spans="1:13" ht="18.75" customHeight="1">
      <c r="A7" s="129" t="s">
        <v>232</v>
      </c>
      <c r="B7" s="131" t="s">
        <v>16</v>
      </c>
      <c r="C7" s="112"/>
      <c r="D7" s="112"/>
      <c r="E7" s="112"/>
      <c r="F7" s="112">
        <v>2.36</v>
      </c>
      <c r="G7" s="152"/>
      <c r="H7" s="112"/>
      <c r="I7" s="112"/>
      <c r="J7" s="112"/>
      <c r="K7" s="143"/>
      <c r="L7" s="112"/>
      <c r="M7" s="60"/>
    </row>
    <row r="8" spans="1:13" ht="18.75" customHeight="1">
      <c r="A8" s="129" t="s">
        <v>233</v>
      </c>
      <c r="B8" s="131" t="s">
        <v>16</v>
      </c>
      <c r="C8" s="112"/>
      <c r="D8" s="112"/>
      <c r="E8" s="112"/>
      <c r="F8" s="112">
        <v>2.42</v>
      </c>
      <c r="G8" s="152"/>
      <c r="H8" s="112"/>
      <c r="I8" s="112"/>
      <c r="J8" s="112"/>
      <c r="K8" s="143"/>
      <c r="L8" s="112"/>
      <c r="M8" s="60"/>
    </row>
    <row r="9" spans="1:13" ht="18.75" customHeight="1">
      <c r="A9" s="129" t="s">
        <v>247</v>
      </c>
      <c r="B9" s="131" t="s">
        <v>16</v>
      </c>
      <c r="C9" s="113"/>
      <c r="D9" s="113"/>
      <c r="E9" s="113"/>
      <c r="F9" s="113">
        <v>7</v>
      </c>
      <c r="G9" s="153"/>
      <c r="H9" s="113"/>
      <c r="I9" s="113"/>
      <c r="J9" s="112"/>
      <c r="K9" s="143"/>
      <c r="L9" s="112"/>
      <c r="M9" s="60"/>
    </row>
    <row r="10" spans="1:13" ht="18.75" customHeight="1">
      <c r="A10" s="129" t="s">
        <v>17</v>
      </c>
      <c r="B10" s="131" t="s">
        <v>18</v>
      </c>
      <c r="C10" s="113"/>
      <c r="D10" s="113"/>
      <c r="E10" s="113"/>
      <c r="F10" s="113">
        <v>32.799999999999997</v>
      </c>
      <c r="G10" s="153"/>
      <c r="H10" s="113"/>
      <c r="I10" s="113"/>
      <c r="J10" s="113"/>
      <c r="K10" s="143"/>
      <c r="L10" s="113"/>
      <c r="M10" s="60"/>
    </row>
    <row r="11" spans="1:13" ht="18.75" customHeight="1">
      <c r="A11" s="129" t="s">
        <v>19</v>
      </c>
      <c r="B11" s="131" t="s">
        <v>18</v>
      </c>
      <c r="C11" s="113"/>
      <c r="D11" s="113"/>
      <c r="E11" s="113"/>
      <c r="F11" s="113">
        <v>20.399999999999999</v>
      </c>
      <c r="G11" s="153"/>
      <c r="H11" s="113"/>
      <c r="I11" s="113"/>
      <c r="J11" s="113"/>
      <c r="K11" s="143"/>
      <c r="L11" s="113"/>
      <c r="M11" s="60"/>
    </row>
    <row r="12" spans="1:13" ht="18.75" customHeight="1">
      <c r="A12" s="129" t="s">
        <v>20</v>
      </c>
      <c r="B12" s="132" t="s">
        <v>21</v>
      </c>
      <c r="C12" s="113"/>
      <c r="D12" s="113"/>
      <c r="E12" s="113"/>
      <c r="F12" s="113">
        <v>7.6</v>
      </c>
      <c r="G12" s="153"/>
      <c r="H12" s="113"/>
      <c r="I12" s="113"/>
      <c r="J12" s="113"/>
      <c r="K12" s="143"/>
      <c r="L12" s="113"/>
      <c r="M12" s="60"/>
    </row>
    <row r="13" spans="1:13" ht="18.75" customHeight="1">
      <c r="A13" s="129" t="s">
        <v>234</v>
      </c>
      <c r="B13" s="133" t="s">
        <v>235</v>
      </c>
      <c r="C13" s="113"/>
      <c r="D13" s="113"/>
      <c r="E13" s="113"/>
      <c r="F13" s="113">
        <v>26.2</v>
      </c>
      <c r="G13" s="153"/>
      <c r="H13" s="113"/>
      <c r="I13" s="113"/>
      <c r="J13" s="113"/>
      <c r="K13" s="143"/>
      <c r="L13" s="113"/>
      <c r="M13" s="60"/>
    </row>
    <row r="14" spans="1:13" ht="18.75" customHeight="1">
      <c r="A14" s="129" t="s">
        <v>22</v>
      </c>
      <c r="B14" s="131" t="s">
        <v>23</v>
      </c>
      <c r="C14" s="114"/>
      <c r="D14" s="114"/>
      <c r="E14" s="114"/>
      <c r="F14" s="114">
        <v>90.2</v>
      </c>
      <c r="G14" s="154"/>
      <c r="H14" s="114"/>
      <c r="I14" s="114"/>
      <c r="J14" s="114"/>
      <c r="K14" s="143"/>
      <c r="L14" s="114"/>
      <c r="M14" s="60"/>
    </row>
    <row r="15" spans="1:13" ht="18.75" customHeight="1">
      <c r="A15" s="129" t="s">
        <v>24</v>
      </c>
      <c r="B15" s="131" t="s">
        <v>25</v>
      </c>
      <c r="C15" s="115"/>
      <c r="D15" s="115"/>
      <c r="E15" s="115"/>
      <c r="F15" s="115">
        <v>0.8</v>
      </c>
      <c r="G15" s="155"/>
      <c r="H15" s="115"/>
      <c r="I15" s="115"/>
      <c r="J15" s="115"/>
      <c r="K15" s="143"/>
      <c r="L15" s="115"/>
      <c r="M15" s="60"/>
    </row>
    <row r="16" spans="1:13" ht="18.75" customHeight="1">
      <c r="A16" s="129" t="s">
        <v>26</v>
      </c>
      <c r="B16" s="131" t="s">
        <v>25</v>
      </c>
      <c r="C16" s="115"/>
      <c r="D16" s="115"/>
      <c r="E16" s="115"/>
      <c r="F16" s="115">
        <v>6.9</v>
      </c>
      <c r="G16" s="155"/>
      <c r="H16" s="115"/>
      <c r="I16" s="115"/>
      <c r="J16" s="115"/>
      <c r="K16" s="143"/>
      <c r="L16" s="115"/>
      <c r="M16" s="60"/>
    </row>
    <row r="17" spans="1:13" ht="18.75" customHeight="1">
      <c r="A17" s="129" t="s">
        <v>27</v>
      </c>
      <c r="B17" s="131" t="s">
        <v>25</v>
      </c>
      <c r="C17" s="116"/>
      <c r="D17" s="116"/>
      <c r="E17" s="116"/>
      <c r="F17" s="116">
        <v>392</v>
      </c>
      <c r="G17" s="156"/>
      <c r="H17" s="116"/>
      <c r="I17" s="116"/>
      <c r="J17" s="116"/>
      <c r="K17" s="143"/>
      <c r="L17" s="116"/>
      <c r="M17" s="60"/>
    </row>
    <row r="18" spans="1:13" ht="18.75" customHeight="1">
      <c r="A18" s="129" t="s">
        <v>249</v>
      </c>
      <c r="B18" s="131" t="s">
        <v>25</v>
      </c>
      <c r="C18" s="116"/>
      <c r="D18" s="116"/>
      <c r="E18" s="116"/>
      <c r="F18" s="116">
        <v>447</v>
      </c>
      <c r="G18" s="156"/>
      <c r="H18" s="116"/>
      <c r="I18" s="116"/>
      <c r="J18" s="117"/>
      <c r="K18" s="143"/>
      <c r="L18" s="117"/>
      <c r="M18" s="60"/>
    </row>
    <row r="19" spans="1:13" ht="18.75" customHeight="1">
      <c r="A19" s="129" t="s">
        <v>250</v>
      </c>
      <c r="B19" s="131" t="s">
        <v>25</v>
      </c>
      <c r="C19" s="114"/>
      <c r="D19" s="114"/>
      <c r="E19" s="114"/>
      <c r="F19" s="114">
        <v>64.5</v>
      </c>
      <c r="G19" s="154"/>
      <c r="H19" s="114"/>
      <c r="I19" s="114"/>
      <c r="J19" s="114"/>
      <c r="K19" s="143"/>
      <c r="L19" s="114"/>
      <c r="M19" s="60"/>
    </row>
    <row r="20" spans="1:13" ht="18.75" customHeight="1">
      <c r="A20" s="129" t="s">
        <v>251</v>
      </c>
      <c r="B20" s="131" t="s">
        <v>25</v>
      </c>
      <c r="C20" s="144"/>
      <c r="D20" s="144"/>
      <c r="E20" s="144"/>
      <c r="F20" s="144" t="s">
        <v>237</v>
      </c>
      <c r="G20" s="157"/>
      <c r="H20" s="144"/>
      <c r="I20" s="144"/>
      <c r="J20" s="117"/>
      <c r="K20" s="143"/>
      <c r="L20" s="117"/>
      <c r="M20" s="60"/>
    </row>
    <row r="21" spans="1:13" ht="18.75" customHeight="1">
      <c r="A21" s="129" t="s">
        <v>252</v>
      </c>
      <c r="B21" s="131" t="s">
        <v>25</v>
      </c>
      <c r="C21" s="145"/>
      <c r="D21" s="145"/>
      <c r="E21" s="145"/>
      <c r="F21" s="145">
        <v>0.02</v>
      </c>
      <c r="G21" s="158"/>
      <c r="H21" s="145"/>
      <c r="I21" s="145"/>
      <c r="J21" s="145"/>
      <c r="K21" s="143"/>
      <c r="L21" s="145"/>
      <c r="M21" s="60"/>
    </row>
    <row r="22" spans="1:13" ht="18.75" customHeight="1">
      <c r="A22" s="129" t="s">
        <v>253</v>
      </c>
      <c r="B22" s="131" t="s">
        <v>25</v>
      </c>
      <c r="C22" s="114"/>
      <c r="D22" s="114"/>
      <c r="E22" s="114"/>
      <c r="F22" s="114">
        <v>137</v>
      </c>
      <c r="G22" s="154"/>
      <c r="H22" s="114"/>
      <c r="I22" s="114"/>
      <c r="J22" s="117"/>
      <c r="K22" s="143"/>
      <c r="L22" s="117"/>
      <c r="M22" s="60"/>
    </row>
    <row r="23" spans="1:13" ht="18.75" customHeight="1">
      <c r="A23" s="129" t="s">
        <v>254</v>
      </c>
      <c r="B23" s="131" t="s">
        <v>25</v>
      </c>
      <c r="C23" s="114"/>
      <c r="D23" s="114"/>
      <c r="E23" s="114"/>
      <c r="F23" s="114">
        <v>13</v>
      </c>
      <c r="G23" s="154"/>
      <c r="H23" s="114"/>
      <c r="I23" s="114"/>
      <c r="J23" s="117"/>
      <c r="K23" s="143"/>
      <c r="L23" s="117"/>
      <c r="M23" s="60"/>
    </row>
    <row r="24" spans="1:13" ht="18.75" customHeight="1">
      <c r="A24" s="129" t="s">
        <v>255</v>
      </c>
      <c r="B24" s="131" t="s">
        <v>25</v>
      </c>
      <c r="C24" s="114"/>
      <c r="D24" s="114"/>
      <c r="E24" s="114"/>
      <c r="F24" s="114">
        <v>25.6</v>
      </c>
      <c r="G24" s="154"/>
      <c r="H24" s="114"/>
      <c r="I24" s="114"/>
      <c r="J24" s="117"/>
      <c r="K24" s="143"/>
      <c r="L24" s="117"/>
      <c r="M24" s="60"/>
    </row>
    <row r="25" spans="1:13" ht="18.75" customHeight="1">
      <c r="A25" s="129" t="s">
        <v>256</v>
      </c>
      <c r="B25" s="131" t="s">
        <v>25</v>
      </c>
      <c r="C25" s="114"/>
      <c r="D25" s="114"/>
      <c r="E25" s="114"/>
      <c r="F25" s="114">
        <v>18</v>
      </c>
      <c r="G25" s="154"/>
      <c r="H25" s="114"/>
      <c r="I25" s="114"/>
      <c r="J25" s="117"/>
      <c r="K25" s="143"/>
      <c r="L25" s="117"/>
      <c r="M25" s="60"/>
    </row>
    <row r="26" spans="1:13" ht="18.75" customHeight="1">
      <c r="A26" s="129" t="s">
        <v>257</v>
      </c>
      <c r="B26" s="131" t="s">
        <v>25</v>
      </c>
      <c r="C26" s="118"/>
      <c r="D26" s="118"/>
      <c r="E26" s="118"/>
      <c r="F26" s="118">
        <v>0.76</v>
      </c>
      <c r="G26" s="159"/>
      <c r="H26" s="118"/>
      <c r="I26" s="118"/>
      <c r="J26" s="118"/>
      <c r="K26" s="143"/>
      <c r="L26" s="118"/>
      <c r="M26" s="60"/>
    </row>
    <row r="27" spans="1:13" ht="18.75" customHeight="1">
      <c r="A27" s="129" t="s">
        <v>28</v>
      </c>
      <c r="B27" s="131" t="s">
        <v>25</v>
      </c>
      <c r="C27" s="118"/>
      <c r="D27" s="118"/>
      <c r="E27" s="118"/>
      <c r="F27" s="118">
        <v>4.41</v>
      </c>
      <c r="G27" s="159"/>
      <c r="H27" s="118"/>
      <c r="I27" s="118"/>
      <c r="J27" s="118"/>
      <c r="K27" s="143"/>
      <c r="L27" s="118"/>
      <c r="M27" s="60"/>
    </row>
    <row r="28" spans="1:13" ht="18.75" customHeight="1">
      <c r="A28" s="129" t="s">
        <v>29</v>
      </c>
      <c r="B28" s="131" t="s">
        <v>25</v>
      </c>
      <c r="C28" s="118"/>
      <c r="D28" s="118"/>
      <c r="E28" s="118"/>
      <c r="F28" s="118">
        <v>0.08</v>
      </c>
      <c r="G28" s="159"/>
      <c r="H28" s="118"/>
      <c r="I28" s="118"/>
      <c r="J28" s="118"/>
      <c r="K28" s="143"/>
      <c r="L28" s="118"/>
      <c r="M28" s="60"/>
    </row>
    <row r="29" spans="1:13" ht="18.75" customHeight="1">
      <c r="A29" s="129" t="s">
        <v>245</v>
      </c>
      <c r="B29" s="131" t="s">
        <v>25</v>
      </c>
      <c r="C29" s="116"/>
      <c r="D29" s="116"/>
      <c r="E29" s="116"/>
      <c r="F29" s="116">
        <v>4.5999999999999996</v>
      </c>
      <c r="G29" s="156"/>
      <c r="H29" s="116"/>
      <c r="I29" s="116"/>
      <c r="J29" s="117"/>
      <c r="K29" s="143"/>
      <c r="L29" s="117"/>
      <c r="M29" s="60"/>
    </row>
    <row r="30" spans="1:13" ht="18.75" customHeight="1">
      <c r="A30" s="129" t="s">
        <v>30</v>
      </c>
      <c r="B30" s="131" t="s">
        <v>25</v>
      </c>
      <c r="C30" s="146"/>
      <c r="D30" s="146"/>
      <c r="E30" s="146"/>
      <c r="F30" s="146">
        <v>0.15</v>
      </c>
      <c r="G30" s="160"/>
      <c r="H30" s="146"/>
      <c r="I30" s="146"/>
      <c r="J30" s="146"/>
      <c r="K30" s="143"/>
      <c r="L30" s="146"/>
      <c r="M30" s="60"/>
    </row>
    <row r="31" spans="1:13" ht="18.75" customHeight="1">
      <c r="A31" s="129" t="s">
        <v>240</v>
      </c>
      <c r="B31" s="131" t="s">
        <v>25</v>
      </c>
      <c r="C31" s="145"/>
      <c r="D31" s="145"/>
      <c r="E31" s="145"/>
      <c r="F31" s="145">
        <v>1</v>
      </c>
      <c r="G31" s="158"/>
      <c r="H31" s="145"/>
      <c r="I31" s="145"/>
      <c r="J31" s="145"/>
      <c r="K31" s="143"/>
      <c r="L31" s="145"/>
      <c r="M31" s="60"/>
    </row>
    <row r="32" spans="1:13" s="53" customFormat="1" ht="18.75" customHeight="1">
      <c r="A32" s="129" t="s">
        <v>259</v>
      </c>
      <c r="B32" s="131" t="s">
        <v>25</v>
      </c>
      <c r="C32" s="146"/>
      <c r="D32" s="146"/>
      <c r="E32" s="146"/>
      <c r="F32" s="146" t="s">
        <v>239</v>
      </c>
      <c r="G32" s="160"/>
      <c r="H32" s="146"/>
      <c r="I32" s="146"/>
      <c r="J32" s="146"/>
      <c r="K32" s="147"/>
      <c r="L32" s="146"/>
      <c r="M32" s="52"/>
    </row>
    <row r="33" spans="1:13" ht="18.75" customHeight="1">
      <c r="A33" s="129" t="s">
        <v>241</v>
      </c>
      <c r="B33" s="131" t="s">
        <v>246</v>
      </c>
      <c r="C33" s="146"/>
      <c r="D33" s="146"/>
      <c r="E33" s="146"/>
      <c r="F33" s="146"/>
      <c r="G33" s="160"/>
      <c r="H33" s="146"/>
      <c r="I33" s="146"/>
      <c r="J33" s="117"/>
      <c r="K33" s="143"/>
      <c r="L33" s="117"/>
      <c r="M33" s="60"/>
    </row>
    <row r="34" spans="1:13" ht="18.75" customHeight="1">
      <c r="A34" s="129" t="s">
        <v>242</v>
      </c>
      <c r="B34" s="131" t="s">
        <v>246</v>
      </c>
      <c r="C34" s="146"/>
      <c r="D34" s="146"/>
      <c r="E34" s="146"/>
      <c r="F34" s="146">
        <v>5.5E-2</v>
      </c>
      <c r="G34" s="160"/>
      <c r="H34" s="146"/>
      <c r="I34" s="146"/>
      <c r="J34" s="117"/>
      <c r="K34" s="143"/>
      <c r="L34" s="117"/>
    </row>
    <row r="35" spans="1:13" ht="18.75" customHeight="1">
      <c r="A35" s="129" t="s">
        <v>243</v>
      </c>
      <c r="B35" s="131" t="s">
        <v>246</v>
      </c>
      <c r="C35" s="148"/>
      <c r="D35" s="148"/>
      <c r="E35" s="148"/>
      <c r="F35" s="148">
        <v>0.68</v>
      </c>
      <c r="G35" s="161"/>
      <c r="H35" s="148"/>
      <c r="I35" s="148"/>
      <c r="J35" s="117"/>
      <c r="K35" s="143"/>
      <c r="L35" s="117"/>
    </row>
    <row r="36" spans="1:13" ht="18.75" customHeight="1">
      <c r="A36" s="129" t="s">
        <v>244</v>
      </c>
      <c r="B36" s="131" t="s">
        <v>246</v>
      </c>
      <c r="C36" s="148"/>
      <c r="D36" s="148"/>
      <c r="E36" s="148"/>
      <c r="F36" s="148"/>
      <c r="G36" s="161"/>
      <c r="H36" s="148"/>
      <c r="I36" s="148"/>
      <c r="J36" s="117"/>
      <c r="K36" s="143"/>
      <c r="L36" s="117"/>
    </row>
    <row r="37" spans="1:13" ht="18.75" customHeight="1">
      <c r="A37" s="129" t="s">
        <v>31</v>
      </c>
      <c r="B37" s="131" t="s">
        <v>32</v>
      </c>
      <c r="C37" s="149"/>
      <c r="D37" s="149"/>
      <c r="E37" s="149"/>
      <c r="F37" s="149">
        <v>330</v>
      </c>
      <c r="G37" s="162"/>
      <c r="H37" s="149"/>
      <c r="I37" s="149"/>
      <c r="J37" s="117"/>
      <c r="K37" s="143"/>
      <c r="L37" s="117"/>
    </row>
    <row r="38" spans="1:13" ht="18.75" customHeight="1">
      <c r="A38" s="129" t="s">
        <v>33</v>
      </c>
      <c r="B38" s="131" t="s">
        <v>34</v>
      </c>
      <c r="C38" s="149"/>
      <c r="D38" s="149"/>
      <c r="E38" s="149"/>
      <c r="F38" s="149">
        <v>880</v>
      </c>
      <c r="G38" s="162"/>
      <c r="H38" s="149"/>
      <c r="I38" s="149"/>
      <c r="J38" s="117"/>
      <c r="K38" s="143"/>
      <c r="L38" s="117"/>
    </row>
    <row r="39" spans="1:13" ht="28.5" customHeight="1">
      <c r="A39" s="188" t="s">
        <v>35</v>
      </c>
      <c r="B39" s="189"/>
      <c r="C39" s="143"/>
      <c r="D39" s="150"/>
      <c r="E39" s="143"/>
      <c r="F39" s="143"/>
      <c r="G39" s="143"/>
      <c r="H39" s="143"/>
      <c r="I39" s="143"/>
      <c r="J39" s="143"/>
      <c r="K39" s="134" t="s">
        <v>178</v>
      </c>
      <c r="L39" s="143"/>
    </row>
  </sheetData>
  <mergeCells count="1">
    <mergeCell ref="A39:B39"/>
  </mergeCells>
  <phoneticPr fontId="3"/>
  <conditionalFormatting sqref="C15:D15 C32:F32">
    <cfRule type="cellIs" dxfId="54" priority="33" stopIfTrue="1" operator="greaterThanOrEqual">
      <formula>10</formula>
    </cfRule>
  </conditionalFormatting>
  <conditionalFormatting sqref="J33:J36">
    <cfRule type="cellIs" dxfId="53" priority="49" stopIfTrue="1" operator="greaterThanOrEqual">
      <formula>10</formula>
    </cfRule>
  </conditionalFormatting>
  <conditionalFormatting sqref="G32:H32">
    <cfRule type="cellIs" dxfId="52" priority="28" stopIfTrue="1" operator="greaterThanOrEqual">
      <formula>10</formula>
    </cfRule>
  </conditionalFormatting>
  <conditionalFormatting sqref="L33:L38">
    <cfRule type="cellIs" dxfId="51" priority="38" stopIfTrue="1" operator="greaterThanOrEqual">
      <formula>10</formula>
    </cfRule>
  </conditionalFormatting>
  <conditionalFormatting sqref="J37:J38">
    <cfRule type="cellIs" dxfId="50" priority="37" stopIfTrue="1" operator="greaterThanOrEqual">
      <formula>10</formula>
    </cfRule>
  </conditionalFormatting>
  <conditionalFormatting sqref="J18">
    <cfRule type="cellIs" dxfId="49" priority="8" stopIfTrue="1" operator="greaterThanOrEqual">
      <formula>10</formula>
    </cfRule>
  </conditionalFormatting>
  <conditionalFormatting sqref="C16:D16 C28:F28 E15:F16">
    <cfRule type="cellIs" dxfId="48" priority="29" stopIfTrue="1" operator="greaterThanOrEqual">
      <formula>10</formula>
    </cfRule>
  </conditionalFormatting>
  <conditionalFormatting sqref="C12:F12">
    <cfRule type="cellIs" dxfId="47" priority="30" stopIfTrue="1" operator="greaterThanOrEqual">
      <formula>14</formula>
    </cfRule>
  </conditionalFormatting>
  <conditionalFormatting sqref="C30 E30:F30 C35:F35">
    <cfRule type="cellIs" dxfId="46" priority="31" stopIfTrue="1" operator="greaterThanOrEqual">
      <formula>1</formula>
    </cfRule>
  </conditionalFormatting>
  <conditionalFormatting sqref="C23:F24">
    <cfRule type="cellIs" dxfId="45" priority="32" stopIfTrue="1" operator="greaterThanOrEqual">
      <formula>100</formula>
    </cfRule>
  </conditionalFormatting>
  <conditionalFormatting sqref="D30">
    <cfRule type="cellIs" dxfId="44" priority="34" stopIfTrue="1" operator="greaterThanOrEqual">
      <formula>1</formula>
    </cfRule>
  </conditionalFormatting>
  <conditionalFormatting sqref="C14:F14 C22:F22">
    <cfRule type="cellIs" dxfId="43" priority="35" stopIfTrue="1" operator="greaterThanOrEqual">
      <formula>100</formula>
    </cfRule>
  </conditionalFormatting>
  <conditionalFormatting sqref="G28:H28 G15:H16">
    <cfRule type="cellIs" dxfId="42" priority="24" stopIfTrue="1" operator="greaterThanOrEqual">
      <formula>10</formula>
    </cfRule>
  </conditionalFormatting>
  <conditionalFormatting sqref="G12:H12">
    <cfRule type="cellIs" dxfId="41" priority="25" stopIfTrue="1" operator="greaterThanOrEqual">
      <formula>14</formula>
    </cfRule>
  </conditionalFormatting>
  <conditionalFormatting sqref="G30:H30 G35:H35">
    <cfRule type="cellIs" dxfId="40" priority="26" stopIfTrue="1" operator="greaterThanOrEqual">
      <formula>1</formula>
    </cfRule>
  </conditionalFormatting>
  <conditionalFormatting sqref="G14:H14 G22:H24">
    <cfRule type="cellIs" dxfId="39" priority="27" stopIfTrue="1" operator="greaterThanOrEqual">
      <formula>100</formula>
    </cfRule>
  </conditionalFormatting>
  <conditionalFormatting sqref="I28 I15:I16">
    <cfRule type="cellIs" dxfId="38" priority="18" stopIfTrue="1" operator="greaterThanOrEqual">
      <formula>10</formula>
    </cfRule>
  </conditionalFormatting>
  <conditionalFormatting sqref="I12">
    <cfRule type="cellIs" dxfId="37" priority="19" stopIfTrue="1" operator="greaterThanOrEqual">
      <formula>14</formula>
    </cfRule>
  </conditionalFormatting>
  <conditionalFormatting sqref="I30 I35">
    <cfRule type="cellIs" dxfId="36" priority="20" stopIfTrue="1" operator="greaterThanOrEqual">
      <formula>1</formula>
    </cfRule>
  </conditionalFormatting>
  <conditionalFormatting sqref="I23:I24">
    <cfRule type="cellIs" dxfId="35" priority="21" stopIfTrue="1" operator="greaterThanOrEqual">
      <formula>100</formula>
    </cfRule>
  </conditionalFormatting>
  <conditionalFormatting sqref="I32">
    <cfRule type="cellIs" dxfId="34" priority="22" stopIfTrue="1" operator="greaterThanOrEqual">
      <formula>10</formula>
    </cfRule>
  </conditionalFormatting>
  <conditionalFormatting sqref="I14 I22">
    <cfRule type="cellIs" dxfId="33" priority="23" stopIfTrue="1" operator="greaterThanOrEqual">
      <formula>100</formula>
    </cfRule>
  </conditionalFormatting>
  <conditionalFormatting sqref="J32 J15:J16 J28">
    <cfRule type="cellIs" dxfId="32" priority="14" stopIfTrue="1" operator="greaterThanOrEqual">
      <formula>10</formula>
    </cfRule>
  </conditionalFormatting>
  <conditionalFormatting sqref="J12">
    <cfRule type="cellIs" dxfId="31" priority="15" stopIfTrue="1" operator="greaterThanOrEqual">
      <formula>14</formula>
    </cfRule>
  </conditionalFormatting>
  <conditionalFormatting sqref="J30">
    <cfRule type="cellIs" dxfId="30" priority="16" stopIfTrue="1" operator="greaterThanOrEqual">
      <formula>1</formula>
    </cfRule>
  </conditionalFormatting>
  <conditionalFormatting sqref="J14">
    <cfRule type="cellIs" dxfId="29" priority="17" stopIfTrue="1" operator="greaterThanOrEqual">
      <formula>100</formula>
    </cfRule>
  </conditionalFormatting>
  <conditionalFormatting sqref="L15:L16 L28">
    <cfRule type="cellIs" dxfId="28" priority="9" stopIfTrue="1" operator="greaterThanOrEqual">
      <formula>10</formula>
    </cfRule>
  </conditionalFormatting>
  <conditionalFormatting sqref="L12">
    <cfRule type="cellIs" dxfId="27" priority="10" stopIfTrue="1" operator="greaterThanOrEqual">
      <formula>14</formula>
    </cfRule>
  </conditionalFormatting>
  <conditionalFormatting sqref="L30">
    <cfRule type="cellIs" dxfId="26" priority="11" stopIfTrue="1" operator="greaterThanOrEqual">
      <formula>1</formula>
    </cfRule>
  </conditionalFormatting>
  <conditionalFormatting sqref="L14">
    <cfRule type="cellIs" dxfId="25" priority="12" stopIfTrue="1" operator="greaterThanOrEqual">
      <formula>100</formula>
    </cfRule>
  </conditionalFormatting>
  <conditionalFormatting sqref="L32">
    <cfRule type="cellIs" dxfId="24" priority="13" stopIfTrue="1" operator="greaterThanOrEqual">
      <formula>10</formula>
    </cfRule>
  </conditionalFormatting>
  <conditionalFormatting sqref="L18">
    <cfRule type="cellIs" dxfId="23" priority="7" stopIfTrue="1" operator="greaterThanOrEqual">
      <formula>10</formula>
    </cfRule>
  </conditionalFormatting>
  <conditionalFormatting sqref="J20">
    <cfRule type="cellIs" dxfId="22" priority="6" stopIfTrue="1" operator="greaterThanOrEqual">
      <formula>10</formula>
    </cfRule>
  </conditionalFormatting>
  <conditionalFormatting sqref="L20">
    <cfRule type="cellIs" dxfId="21" priority="5" stopIfTrue="1" operator="greaterThanOrEqual">
      <formula>10</formula>
    </cfRule>
  </conditionalFormatting>
  <conditionalFormatting sqref="J22:J25">
    <cfRule type="cellIs" dxfId="20" priority="4" stopIfTrue="1" operator="greaterThanOrEqual">
      <formula>10</formula>
    </cfRule>
  </conditionalFormatting>
  <conditionalFormatting sqref="L22:L25">
    <cfRule type="cellIs" dxfId="19" priority="3" stopIfTrue="1" operator="greaterThanOrEqual">
      <formula>10</formula>
    </cfRule>
  </conditionalFormatting>
  <conditionalFormatting sqref="L29">
    <cfRule type="cellIs" dxfId="18" priority="2" stopIfTrue="1" operator="greaterThanOrEqual">
      <formula>10</formula>
    </cfRule>
  </conditionalFormatting>
  <conditionalFormatting sqref="J29">
    <cfRule type="cellIs" dxfId="17" priority="1" stopIfTrue="1" operator="greaterThanOrEqual">
      <formula>10</formula>
    </cfRule>
  </conditionalFormatting>
  <printOptions gridLinesSet="0"/>
  <pageMargins left="0.73" right="0.56000000000000005" top="1.3" bottom="0.54" header="0" footer="0"/>
  <pageSetup paperSize="9" scale="77" orientation="landscape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="55" zoomScaleNormal="55" zoomScaleSheetLayoutView="85" workbookViewId="0">
      <selection activeCell="H42" sqref="H42"/>
    </sheetView>
  </sheetViews>
  <sheetFormatPr defaultRowHeight="13.5"/>
  <cols>
    <col min="1" max="1" width="21.875" style="58" customWidth="1"/>
    <col min="2" max="2" width="21.125" style="54" customWidth="1"/>
    <col min="3" max="3" width="12.125" style="58" customWidth="1"/>
    <col min="4" max="4" width="16" style="58" customWidth="1"/>
    <col min="5" max="5" width="16" style="57" customWidth="1"/>
    <col min="6" max="13" width="16" style="58" customWidth="1"/>
    <col min="14" max="14" width="5.75" style="58" customWidth="1"/>
    <col min="15" max="16384" width="9" style="58"/>
  </cols>
  <sheetData>
    <row r="1" spans="1:14" ht="20.100000000000001" customHeight="1">
      <c r="C1" s="55"/>
      <c r="D1" s="56" t="s">
        <v>262</v>
      </c>
      <c r="G1" s="59" t="s">
        <v>49</v>
      </c>
    </row>
    <row r="2" spans="1:14" ht="20.100000000000001" customHeight="1"/>
    <row r="3" spans="1:14" ht="19.5" customHeight="1">
      <c r="B3" s="119" t="s">
        <v>1</v>
      </c>
      <c r="C3" s="190" t="s">
        <v>50</v>
      </c>
      <c r="D3" s="191"/>
      <c r="E3" s="191"/>
      <c r="F3" s="191"/>
      <c r="G3" s="191"/>
      <c r="H3" s="191"/>
      <c r="I3" s="191"/>
      <c r="J3" s="191"/>
      <c r="K3" s="191"/>
      <c r="L3" s="191"/>
      <c r="M3" s="192"/>
      <c r="N3" s="60"/>
    </row>
    <row r="4" spans="1:14" ht="19.5" customHeight="1">
      <c r="B4" s="119" t="s">
        <v>3</v>
      </c>
      <c r="C4" s="120"/>
      <c r="D4" s="134">
        <v>18</v>
      </c>
      <c r="E4" s="134">
        <v>19</v>
      </c>
      <c r="F4" s="134">
        <v>20</v>
      </c>
      <c r="G4" s="134">
        <v>21</v>
      </c>
      <c r="H4" s="134">
        <v>22</v>
      </c>
      <c r="I4" s="181">
        <v>23</v>
      </c>
      <c r="J4" s="134">
        <v>24</v>
      </c>
      <c r="K4" s="134">
        <v>25</v>
      </c>
      <c r="L4" s="134">
        <v>26</v>
      </c>
      <c r="M4" s="134">
        <v>27</v>
      </c>
      <c r="N4" s="52"/>
    </row>
    <row r="5" spans="1:14" ht="19.5" customHeight="1">
      <c r="B5" s="119" t="s">
        <v>4</v>
      </c>
      <c r="C5" s="120"/>
      <c r="D5" s="134" t="s">
        <v>51</v>
      </c>
      <c r="E5" s="134" t="s">
        <v>52</v>
      </c>
      <c r="F5" s="134" t="s">
        <v>53</v>
      </c>
      <c r="G5" s="134" t="s">
        <v>54</v>
      </c>
      <c r="H5" s="134" t="s">
        <v>55</v>
      </c>
      <c r="I5" s="181" t="s">
        <v>56</v>
      </c>
      <c r="J5" s="134" t="s">
        <v>57</v>
      </c>
      <c r="K5" s="134" t="s">
        <v>58</v>
      </c>
      <c r="L5" s="134" t="s">
        <v>59</v>
      </c>
      <c r="M5" s="134" t="s">
        <v>60</v>
      </c>
      <c r="N5" s="52"/>
    </row>
    <row r="6" spans="1:14" ht="19.5" customHeight="1">
      <c r="A6" s="183"/>
      <c r="B6" s="129" t="s">
        <v>15</v>
      </c>
      <c r="C6" s="130"/>
      <c r="D6" s="110"/>
      <c r="E6" s="110"/>
      <c r="F6" s="110"/>
      <c r="G6" s="110"/>
      <c r="H6" s="110"/>
      <c r="I6" s="110">
        <v>42326</v>
      </c>
      <c r="J6" s="110"/>
      <c r="K6" s="110"/>
      <c r="L6" s="143"/>
      <c r="M6" s="110"/>
      <c r="N6" s="61"/>
    </row>
    <row r="7" spans="1:14" ht="18.75" customHeight="1">
      <c r="A7" s="183"/>
      <c r="B7" s="129" t="s">
        <v>232</v>
      </c>
      <c r="C7" s="131" t="s">
        <v>16</v>
      </c>
      <c r="D7" s="112"/>
      <c r="E7" s="112"/>
      <c r="F7" s="112"/>
      <c r="G7" s="112"/>
      <c r="H7" s="112"/>
      <c r="I7" s="112">
        <v>6.57</v>
      </c>
      <c r="J7" s="112"/>
      <c r="K7" s="112"/>
      <c r="L7" s="143"/>
      <c r="M7" s="112"/>
      <c r="N7" s="60"/>
    </row>
    <row r="8" spans="1:14" ht="18.75" customHeight="1">
      <c r="A8" s="183"/>
      <c r="B8" s="129" t="s">
        <v>233</v>
      </c>
      <c r="C8" s="131" t="s">
        <v>16</v>
      </c>
      <c r="D8" s="112"/>
      <c r="E8" s="112"/>
      <c r="F8" s="112"/>
      <c r="G8" s="112"/>
      <c r="H8" s="112"/>
      <c r="I8" s="112">
        <v>6.57</v>
      </c>
      <c r="J8" s="112"/>
      <c r="K8" s="112"/>
      <c r="L8" s="143"/>
      <c r="M8" s="112"/>
      <c r="N8" s="60"/>
    </row>
    <row r="9" spans="1:14" ht="18.75" customHeight="1">
      <c r="A9" s="183"/>
      <c r="B9" s="129" t="s">
        <v>247</v>
      </c>
      <c r="C9" s="131" t="s">
        <v>16</v>
      </c>
      <c r="D9" s="113"/>
      <c r="E9" s="113"/>
      <c r="F9" s="113"/>
      <c r="G9" s="113"/>
      <c r="H9" s="113"/>
      <c r="I9" s="113">
        <v>15</v>
      </c>
      <c r="J9" s="113"/>
      <c r="K9" s="113"/>
      <c r="L9" s="143"/>
      <c r="M9" s="113"/>
      <c r="N9" s="60"/>
    </row>
    <row r="10" spans="1:14" ht="18.75" customHeight="1">
      <c r="A10" s="183"/>
      <c r="B10" s="129" t="s">
        <v>17</v>
      </c>
      <c r="C10" s="131" t="s">
        <v>18</v>
      </c>
      <c r="D10" s="113"/>
      <c r="E10" s="113"/>
      <c r="F10" s="113"/>
      <c r="G10" s="113"/>
      <c r="H10" s="113"/>
      <c r="I10" s="113">
        <v>18.100000000000001</v>
      </c>
      <c r="J10" s="113"/>
      <c r="K10" s="113"/>
      <c r="L10" s="143"/>
      <c r="M10" s="113"/>
      <c r="N10" s="60"/>
    </row>
    <row r="11" spans="1:14" ht="18.75" customHeight="1">
      <c r="A11" s="183"/>
      <c r="B11" s="129" t="s">
        <v>19</v>
      </c>
      <c r="C11" s="131" t="s">
        <v>18</v>
      </c>
      <c r="D11" s="113"/>
      <c r="E11" s="113"/>
      <c r="F11" s="113"/>
      <c r="G11" s="113"/>
      <c r="H11" s="113"/>
      <c r="I11" s="113">
        <v>17.5</v>
      </c>
      <c r="J11" s="113"/>
      <c r="K11" s="113"/>
      <c r="L11" s="143"/>
      <c r="M11" s="113"/>
      <c r="N11" s="60"/>
    </row>
    <row r="12" spans="1:14" ht="18.75" customHeight="1">
      <c r="A12" s="183"/>
      <c r="B12" s="129" t="s">
        <v>20</v>
      </c>
      <c r="C12" s="132" t="s">
        <v>21</v>
      </c>
      <c r="D12" s="113"/>
      <c r="E12" s="113"/>
      <c r="F12" s="113"/>
      <c r="G12" s="113"/>
      <c r="H12" s="113"/>
      <c r="I12" s="113">
        <v>7.1</v>
      </c>
      <c r="J12" s="113"/>
      <c r="K12" s="113"/>
      <c r="L12" s="143"/>
      <c r="M12" s="113"/>
      <c r="N12" s="60"/>
    </row>
    <row r="13" spans="1:14" ht="18.75" customHeight="1">
      <c r="A13" s="183"/>
      <c r="B13" s="129" t="s">
        <v>234</v>
      </c>
      <c r="C13" s="133" t="s">
        <v>235</v>
      </c>
      <c r="D13" s="113"/>
      <c r="E13" s="113"/>
      <c r="F13" s="113"/>
      <c r="G13" s="113"/>
      <c r="H13" s="113"/>
      <c r="I13" s="113">
        <v>23.7</v>
      </c>
      <c r="J13" s="113"/>
      <c r="K13" s="113"/>
      <c r="L13" s="143"/>
      <c r="M13" s="113"/>
      <c r="N13" s="60"/>
    </row>
    <row r="14" spans="1:14" ht="18.75" customHeight="1">
      <c r="A14" s="183"/>
      <c r="B14" s="129" t="s">
        <v>22</v>
      </c>
      <c r="C14" s="131" t="s">
        <v>23</v>
      </c>
      <c r="D14" s="114"/>
      <c r="E14" s="114"/>
      <c r="F14" s="114"/>
      <c r="G14" s="114"/>
      <c r="H14" s="114"/>
      <c r="I14" s="114">
        <v>35.4</v>
      </c>
      <c r="J14" s="114"/>
      <c r="K14" s="114"/>
      <c r="L14" s="143"/>
      <c r="M14" s="114"/>
      <c r="N14" s="60"/>
    </row>
    <row r="15" spans="1:14" ht="18.75" customHeight="1">
      <c r="A15" s="183"/>
      <c r="B15" s="129" t="s">
        <v>24</v>
      </c>
      <c r="C15" s="131" t="s">
        <v>25</v>
      </c>
      <c r="D15" s="115"/>
      <c r="E15" s="115"/>
      <c r="F15" s="115"/>
      <c r="G15" s="115"/>
      <c r="H15" s="115"/>
      <c r="I15" s="115">
        <v>1.2</v>
      </c>
      <c r="J15" s="115"/>
      <c r="K15" s="115"/>
      <c r="L15" s="143"/>
      <c r="M15" s="115"/>
      <c r="N15" s="60"/>
    </row>
    <row r="16" spans="1:14" ht="18.75" customHeight="1">
      <c r="A16" s="183"/>
      <c r="B16" s="129" t="s">
        <v>26</v>
      </c>
      <c r="C16" s="131" t="s">
        <v>25</v>
      </c>
      <c r="D16" s="115"/>
      <c r="E16" s="115"/>
      <c r="F16" s="115"/>
      <c r="G16" s="115"/>
      <c r="H16" s="115"/>
      <c r="I16" s="115">
        <v>1.6</v>
      </c>
      <c r="J16" s="115"/>
      <c r="K16" s="115"/>
      <c r="L16" s="143"/>
      <c r="M16" s="115"/>
      <c r="N16" s="60"/>
    </row>
    <row r="17" spans="1:14" ht="18.75" customHeight="1">
      <c r="A17" s="183"/>
      <c r="B17" s="129" t="s">
        <v>27</v>
      </c>
      <c r="C17" s="131" t="s">
        <v>25</v>
      </c>
      <c r="D17" s="116"/>
      <c r="E17" s="116"/>
      <c r="F17" s="116"/>
      <c r="G17" s="116"/>
      <c r="H17" s="116"/>
      <c r="I17" s="116">
        <v>103</v>
      </c>
      <c r="J17" s="116"/>
      <c r="K17" s="116"/>
      <c r="L17" s="143"/>
      <c r="M17" s="116"/>
      <c r="N17" s="60"/>
    </row>
    <row r="18" spans="1:14" ht="18.75" customHeight="1">
      <c r="A18" s="183"/>
      <c r="B18" s="129" t="s">
        <v>249</v>
      </c>
      <c r="C18" s="131" t="s">
        <v>25</v>
      </c>
      <c r="D18" s="117"/>
      <c r="E18" s="117"/>
      <c r="F18" s="117"/>
      <c r="G18" s="117"/>
      <c r="H18" s="117"/>
      <c r="I18" s="117" t="s">
        <v>248</v>
      </c>
      <c r="J18" s="117"/>
      <c r="K18" s="117"/>
      <c r="L18" s="143"/>
      <c r="M18" s="117"/>
      <c r="N18" s="60"/>
    </row>
    <row r="19" spans="1:14" ht="18.75" customHeight="1">
      <c r="A19" s="183"/>
      <c r="B19" s="129" t="s">
        <v>250</v>
      </c>
      <c r="C19" s="131" t="s">
        <v>25</v>
      </c>
      <c r="D19" s="114"/>
      <c r="E19" s="114"/>
      <c r="F19" s="114"/>
      <c r="G19" s="114"/>
      <c r="H19" s="114"/>
      <c r="I19" s="114">
        <v>27.3</v>
      </c>
      <c r="J19" s="114"/>
      <c r="K19" s="114"/>
      <c r="L19" s="143"/>
      <c r="M19" s="114"/>
      <c r="N19" s="60"/>
    </row>
    <row r="20" spans="1:14" ht="18.75" customHeight="1">
      <c r="A20" s="183"/>
      <c r="B20" s="129" t="s">
        <v>251</v>
      </c>
      <c r="C20" s="131" t="s">
        <v>25</v>
      </c>
      <c r="D20" s="144"/>
      <c r="E20" s="144"/>
      <c r="F20" s="144"/>
      <c r="G20" s="144"/>
      <c r="H20" s="144"/>
      <c r="I20" s="144">
        <v>33</v>
      </c>
      <c r="J20" s="144"/>
      <c r="K20" s="144"/>
      <c r="L20" s="143"/>
      <c r="M20" s="144"/>
      <c r="N20" s="60"/>
    </row>
    <row r="21" spans="1:14" ht="18.75" customHeight="1">
      <c r="A21" s="183"/>
      <c r="B21" s="129" t="s">
        <v>252</v>
      </c>
      <c r="C21" s="131" t="s">
        <v>25</v>
      </c>
      <c r="D21" s="145"/>
      <c r="E21" s="145"/>
      <c r="F21" s="145"/>
      <c r="G21" s="145"/>
      <c r="H21" s="145"/>
      <c r="I21" s="145" t="s">
        <v>236</v>
      </c>
      <c r="J21" s="145"/>
      <c r="K21" s="145"/>
      <c r="L21" s="143"/>
      <c r="M21" s="145"/>
      <c r="N21" s="60"/>
    </row>
    <row r="22" spans="1:14" ht="18.75" customHeight="1">
      <c r="A22" s="183"/>
      <c r="B22" s="129" t="s">
        <v>253</v>
      </c>
      <c r="C22" s="131" t="s">
        <v>25</v>
      </c>
      <c r="D22" s="114"/>
      <c r="E22" s="114"/>
      <c r="F22" s="114"/>
      <c r="G22" s="114"/>
      <c r="H22" s="114"/>
      <c r="I22" s="114">
        <v>26.7</v>
      </c>
      <c r="J22" s="114"/>
      <c r="K22" s="114"/>
      <c r="L22" s="143"/>
      <c r="M22" s="114"/>
      <c r="N22" s="60"/>
    </row>
    <row r="23" spans="1:14" ht="18.75" customHeight="1">
      <c r="A23" s="183"/>
      <c r="B23" s="129" t="s">
        <v>254</v>
      </c>
      <c r="C23" s="131" t="s">
        <v>25</v>
      </c>
      <c r="D23" s="114"/>
      <c r="E23" s="114"/>
      <c r="F23" s="114"/>
      <c r="G23" s="114"/>
      <c r="H23" s="114"/>
      <c r="I23" s="114">
        <v>4.2</v>
      </c>
      <c r="J23" s="114"/>
      <c r="K23" s="114"/>
      <c r="L23" s="143"/>
      <c r="M23" s="114"/>
      <c r="N23" s="60"/>
    </row>
    <row r="24" spans="1:14" ht="18.75" customHeight="1">
      <c r="A24" s="183"/>
      <c r="B24" s="129" t="s">
        <v>255</v>
      </c>
      <c r="C24" s="131" t="s">
        <v>25</v>
      </c>
      <c r="D24" s="114"/>
      <c r="E24" s="114"/>
      <c r="F24" s="114"/>
      <c r="G24" s="114"/>
      <c r="H24" s="114"/>
      <c r="I24" s="114">
        <v>22.9</v>
      </c>
      <c r="J24" s="114"/>
      <c r="K24" s="114"/>
      <c r="L24" s="143"/>
      <c r="M24" s="114"/>
      <c r="N24" s="60"/>
    </row>
    <row r="25" spans="1:14" ht="18.75" customHeight="1">
      <c r="A25" s="183"/>
      <c r="B25" s="129" t="s">
        <v>256</v>
      </c>
      <c r="C25" s="131" t="s">
        <v>25</v>
      </c>
      <c r="D25" s="114"/>
      <c r="E25" s="114"/>
      <c r="F25" s="114"/>
      <c r="G25" s="114"/>
      <c r="H25" s="114"/>
      <c r="I25" s="114">
        <v>11.7</v>
      </c>
      <c r="J25" s="114"/>
      <c r="K25" s="114"/>
      <c r="L25" s="143"/>
      <c r="M25" s="114"/>
      <c r="N25" s="60"/>
    </row>
    <row r="26" spans="1:14" ht="18.75" customHeight="1">
      <c r="A26" s="183"/>
      <c r="B26" s="129" t="s">
        <v>257</v>
      </c>
      <c r="C26" s="131" t="s">
        <v>25</v>
      </c>
      <c r="D26" s="117"/>
      <c r="E26" s="117"/>
      <c r="F26" s="117"/>
      <c r="G26" s="117"/>
      <c r="H26" s="117"/>
      <c r="I26" s="117" t="s">
        <v>248</v>
      </c>
      <c r="J26" s="117"/>
      <c r="K26" s="117"/>
      <c r="L26" s="143"/>
      <c r="M26" s="117"/>
      <c r="N26" s="60"/>
    </row>
    <row r="27" spans="1:14" ht="18.75" customHeight="1">
      <c r="A27" s="183"/>
      <c r="B27" s="129" t="s">
        <v>28</v>
      </c>
      <c r="C27" s="131" t="s">
        <v>25</v>
      </c>
      <c r="D27" s="118"/>
      <c r="E27" s="118"/>
      <c r="F27" s="118"/>
      <c r="G27" s="118"/>
      <c r="H27" s="118"/>
      <c r="I27" s="118">
        <v>3.16</v>
      </c>
      <c r="J27" s="118"/>
      <c r="K27" s="118"/>
      <c r="L27" s="143"/>
      <c r="M27" s="118"/>
      <c r="N27" s="60"/>
    </row>
    <row r="28" spans="1:14" ht="18.75" customHeight="1">
      <c r="A28" s="183"/>
      <c r="B28" s="129" t="s">
        <v>29</v>
      </c>
      <c r="C28" s="131" t="s">
        <v>25</v>
      </c>
      <c r="D28" s="118"/>
      <c r="E28" s="118"/>
      <c r="F28" s="118"/>
      <c r="G28" s="118"/>
      <c r="H28" s="118"/>
      <c r="I28" s="118">
        <v>0.53</v>
      </c>
      <c r="J28" s="118"/>
      <c r="K28" s="118"/>
      <c r="L28" s="143"/>
      <c r="M28" s="118"/>
      <c r="N28" s="60"/>
    </row>
    <row r="29" spans="1:14" ht="18.75" customHeight="1">
      <c r="A29" s="183"/>
      <c r="B29" s="129" t="s">
        <v>245</v>
      </c>
      <c r="C29" s="131" t="s">
        <v>25</v>
      </c>
      <c r="D29" s="116"/>
      <c r="E29" s="116"/>
      <c r="F29" s="116"/>
      <c r="G29" s="116"/>
      <c r="H29" s="116"/>
      <c r="I29" s="116" t="s">
        <v>266</v>
      </c>
      <c r="J29" s="116"/>
      <c r="K29" s="116"/>
      <c r="L29" s="143"/>
      <c r="M29" s="116"/>
      <c r="N29" s="60"/>
    </row>
    <row r="30" spans="1:14" ht="18.75" customHeight="1">
      <c r="A30" s="183"/>
      <c r="B30" s="129" t="s">
        <v>30</v>
      </c>
      <c r="C30" s="131" t="s">
        <v>25</v>
      </c>
      <c r="D30" s="146"/>
      <c r="E30" s="146"/>
      <c r="F30" s="146"/>
      <c r="G30" s="146"/>
      <c r="H30" s="146"/>
      <c r="I30" s="146">
        <v>2.5999999999999999E-2</v>
      </c>
      <c r="J30" s="146"/>
      <c r="K30" s="146"/>
      <c r="L30" s="143"/>
      <c r="M30" s="146"/>
      <c r="N30" s="60"/>
    </row>
    <row r="31" spans="1:14" ht="18.75" customHeight="1">
      <c r="A31" s="183"/>
      <c r="B31" s="129" t="s">
        <v>240</v>
      </c>
      <c r="C31" s="131" t="s">
        <v>25</v>
      </c>
      <c r="D31" s="148"/>
      <c r="E31" s="148"/>
      <c r="F31" s="148"/>
      <c r="G31" s="148"/>
      <c r="H31" s="148"/>
      <c r="I31" s="148">
        <v>0.33</v>
      </c>
      <c r="J31" s="148"/>
      <c r="K31" s="148"/>
      <c r="L31" s="143"/>
      <c r="M31" s="148"/>
      <c r="N31" s="60"/>
    </row>
    <row r="32" spans="1:14" ht="18.75" customHeight="1">
      <c r="A32" s="183"/>
      <c r="B32" s="129" t="s">
        <v>258</v>
      </c>
      <c r="C32" s="131" t="s">
        <v>25</v>
      </c>
      <c r="D32" s="146"/>
      <c r="E32" s="146"/>
      <c r="F32" s="146"/>
      <c r="G32" s="146"/>
      <c r="H32" s="146"/>
      <c r="I32" s="146" t="s">
        <v>239</v>
      </c>
      <c r="J32" s="146"/>
      <c r="K32" s="146"/>
      <c r="L32" s="143"/>
      <c r="M32" s="146"/>
    </row>
    <row r="33" spans="2:13" ht="18.75" customHeight="1">
      <c r="B33" s="129" t="s">
        <v>241</v>
      </c>
      <c r="C33" s="131" t="s">
        <v>246</v>
      </c>
      <c r="D33" s="117"/>
      <c r="E33" s="117"/>
      <c r="F33" s="117"/>
      <c r="G33" s="117"/>
      <c r="H33" s="117"/>
      <c r="I33" s="117" t="s">
        <v>248</v>
      </c>
      <c r="J33" s="117"/>
      <c r="K33" s="117"/>
      <c r="L33" s="143"/>
      <c r="M33" s="117"/>
    </row>
    <row r="34" spans="2:13" ht="18.75" customHeight="1">
      <c r="B34" s="129" t="s">
        <v>242</v>
      </c>
      <c r="C34" s="131" t="s">
        <v>246</v>
      </c>
      <c r="D34" s="117"/>
      <c r="E34" s="117"/>
      <c r="F34" s="117"/>
      <c r="G34" s="117"/>
      <c r="H34" s="117"/>
      <c r="I34" s="117" t="s">
        <v>248</v>
      </c>
      <c r="J34" s="117"/>
      <c r="K34" s="117"/>
      <c r="L34" s="143"/>
      <c r="M34" s="117"/>
    </row>
    <row r="35" spans="2:13" ht="18.75" customHeight="1">
      <c r="B35" s="129" t="s">
        <v>243</v>
      </c>
      <c r="C35" s="131" t="s">
        <v>246</v>
      </c>
      <c r="D35" s="117"/>
      <c r="E35" s="117"/>
      <c r="F35" s="117"/>
      <c r="G35" s="117"/>
      <c r="H35" s="117"/>
      <c r="I35" s="117" t="s">
        <v>248</v>
      </c>
      <c r="J35" s="117"/>
      <c r="K35" s="117"/>
      <c r="L35" s="143"/>
      <c r="M35" s="117"/>
    </row>
    <row r="36" spans="2:13" ht="18.75" customHeight="1">
      <c r="B36" s="129" t="s">
        <v>244</v>
      </c>
      <c r="C36" s="131" t="s">
        <v>246</v>
      </c>
      <c r="D36" s="117"/>
      <c r="E36" s="117"/>
      <c r="F36" s="117"/>
      <c r="G36" s="117"/>
      <c r="H36" s="117"/>
      <c r="I36" s="117" t="s">
        <v>248</v>
      </c>
      <c r="J36" s="117"/>
      <c r="K36" s="117"/>
      <c r="L36" s="143"/>
      <c r="M36" s="117"/>
    </row>
    <row r="37" spans="2:13" ht="18.75" customHeight="1">
      <c r="B37" s="129" t="s">
        <v>31</v>
      </c>
      <c r="C37" s="131" t="s">
        <v>32</v>
      </c>
      <c r="D37" s="117"/>
      <c r="E37" s="117"/>
      <c r="F37" s="117"/>
      <c r="G37" s="117"/>
      <c r="H37" s="117"/>
      <c r="I37" s="117" t="s">
        <v>248</v>
      </c>
      <c r="J37" s="117"/>
      <c r="K37" s="117"/>
      <c r="L37" s="143"/>
      <c r="M37" s="117"/>
    </row>
    <row r="38" spans="2:13" ht="18.75" customHeight="1">
      <c r="B38" s="129" t="s">
        <v>33</v>
      </c>
      <c r="C38" s="131" t="s">
        <v>34</v>
      </c>
      <c r="D38" s="117"/>
      <c r="E38" s="117"/>
      <c r="F38" s="117"/>
      <c r="G38" s="117"/>
      <c r="H38" s="117"/>
      <c r="I38" s="117" t="s">
        <v>248</v>
      </c>
      <c r="J38" s="117"/>
      <c r="K38" s="117"/>
      <c r="L38" s="143"/>
      <c r="M38" s="117"/>
    </row>
    <row r="39" spans="2:13" ht="40.5" customHeight="1">
      <c r="B39" s="188" t="s">
        <v>35</v>
      </c>
      <c r="C39" s="189"/>
      <c r="D39" s="143"/>
      <c r="E39" s="150"/>
      <c r="F39" s="143"/>
      <c r="G39" s="143"/>
      <c r="H39" s="143"/>
      <c r="I39" s="143"/>
      <c r="J39" s="143"/>
      <c r="K39" s="143"/>
      <c r="L39" s="151" t="s">
        <v>261</v>
      </c>
      <c r="M39" s="143"/>
    </row>
  </sheetData>
  <mergeCells count="2">
    <mergeCell ref="C3:M3"/>
    <mergeCell ref="B39:C39"/>
  </mergeCells>
  <phoneticPr fontId="3"/>
  <conditionalFormatting sqref="M32">
    <cfRule type="cellIs" dxfId="16" priority="5" stopIfTrue="1" operator="greaterThanOrEqual">
      <formula>10</formula>
    </cfRule>
  </conditionalFormatting>
  <conditionalFormatting sqref="D33:K38">
    <cfRule type="cellIs" dxfId="15" priority="19" stopIfTrue="1" operator="greaterThanOrEqual">
      <formula>10</formula>
    </cfRule>
  </conditionalFormatting>
  <conditionalFormatting sqref="M33:M38">
    <cfRule type="cellIs" dxfId="14" priority="18" stopIfTrue="1" operator="greaterThanOrEqual">
      <formula>10</formula>
    </cfRule>
  </conditionalFormatting>
  <conditionalFormatting sqref="D15:K16 D28:K28">
    <cfRule type="cellIs" dxfId="13" priority="12" stopIfTrue="1" operator="greaterThanOrEqual">
      <formula>10</formula>
    </cfRule>
  </conditionalFormatting>
  <conditionalFormatting sqref="D12:K12">
    <cfRule type="cellIs" dxfId="12" priority="13" stopIfTrue="1" operator="greaterThanOrEqual">
      <formula>14</formula>
    </cfRule>
  </conditionalFormatting>
  <conditionalFormatting sqref="D30:K30">
    <cfRule type="cellIs" dxfId="11" priority="14" stopIfTrue="1" operator="greaterThanOrEqual">
      <formula>1</formula>
    </cfRule>
  </conditionalFormatting>
  <conditionalFormatting sqref="D22:K24 D14:K14">
    <cfRule type="cellIs" dxfId="10" priority="15" stopIfTrue="1" operator="greaterThanOrEqual">
      <formula>100</formula>
    </cfRule>
  </conditionalFormatting>
  <conditionalFormatting sqref="D32:K32">
    <cfRule type="cellIs" dxfId="9" priority="11" stopIfTrue="1" operator="greaterThanOrEqual">
      <formula>10</formula>
    </cfRule>
  </conditionalFormatting>
  <conditionalFormatting sqref="M15:M16 M28">
    <cfRule type="cellIs" dxfId="8" priority="6" stopIfTrue="1" operator="greaterThanOrEqual">
      <formula>10</formula>
    </cfRule>
  </conditionalFormatting>
  <conditionalFormatting sqref="M12">
    <cfRule type="cellIs" dxfId="7" priority="7" stopIfTrue="1" operator="greaterThanOrEqual">
      <formula>14</formula>
    </cfRule>
  </conditionalFormatting>
  <conditionalFormatting sqref="M30">
    <cfRule type="cellIs" dxfId="6" priority="8" stopIfTrue="1" operator="greaterThanOrEqual">
      <formula>1</formula>
    </cfRule>
  </conditionalFormatting>
  <conditionalFormatting sqref="M22:M23">
    <cfRule type="cellIs" dxfId="5" priority="9" stopIfTrue="1" operator="greaterThanOrEqual">
      <formula>100</formula>
    </cfRule>
  </conditionalFormatting>
  <conditionalFormatting sqref="M14 M24">
    <cfRule type="cellIs" dxfId="4" priority="10" stopIfTrue="1" operator="greaterThanOrEqual">
      <formula>100</formula>
    </cfRule>
  </conditionalFormatting>
  <conditionalFormatting sqref="D18:K18">
    <cfRule type="cellIs" dxfId="3" priority="4" stopIfTrue="1" operator="greaterThanOrEqual">
      <formula>10</formula>
    </cfRule>
  </conditionalFormatting>
  <conditionalFormatting sqref="D26:K26">
    <cfRule type="cellIs" dxfId="2" priority="3" stopIfTrue="1" operator="greaterThanOrEqual">
      <formula>10</formula>
    </cfRule>
  </conditionalFormatting>
  <conditionalFormatting sqref="M26">
    <cfRule type="cellIs" dxfId="1" priority="2" stopIfTrue="1" operator="greaterThanOrEqual">
      <formula>10</formula>
    </cfRule>
  </conditionalFormatting>
  <conditionalFormatting sqref="M18">
    <cfRule type="cellIs" dxfId="0" priority="1" stopIfTrue="1" operator="greaterThanOrEqual">
      <formula>10</formula>
    </cfRule>
  </conditionalFormatting>
  <printOptions gridLinesSet="0"/>
  <pageMargins left="0.78740157480314965" right="0.7" top="1.28" bottom="0.59055118110236227" header="0" footer="0"/>
  <pageSetup paperSize="9" scale="77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zoomScale="70" zoomScaleNormal="70" zoomScaleSheetLayoutView="85" workbookViewId="0">
      <selection activeCell="L37" sqref="L37"/>
    </sheetView>
  </sheetViews>
  <sheetFormatPr defaultRowHeight="20.100000000000001" customHeight="1"/>
  <cols>
    <col min="1" max="1" width="18.375" style="103" customWidth="1"/>
    <col min="2" max="21" width="7" style="72" customWidth="1"/>
    <col min="22" max="16384" width="9" style="72"/>
  </cols>
  <sheetData>
    <row r="1" spans="1:21" ht="18.95" customHeight="1">
      <c r="A1" s="67"/>
      <c r="B1" s="68" t="s">
        <v>263</v>
      </c>
      <c r="C1" s="69"/>
      <c r="D1" s="70"/>
      <c r="E1" s="70"/>
      <c r="F1" s="70"/>
      <c r="G1" s="71" t="s">
        <v>61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 ht="18.95" customHeight="1">
      <c r="A2" s="67"/>
      <c r="B2" s="69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s="70" customFormat="1" ht="24" customHeight="1">
      <c r="A3" s="63" t="s">
        <v>62</v>
      </c>
      <c r="B3" s="64"/>
      <c r="C3" s="64"/>
      <c r="D3" s="64"/>
      <c r="E3" s="64"/>
      <c r="F3" s="64"/>
      <c r="G3" s="64"/>
      <c r="H3" s="64"/>
      <c r="I3" s="64"/>
      <c r="J3" s="64"/>
      <c r="K3" s="65" t="s">
        <v>63</v>
      </c>
      <c r="L3" s="65"/>
      <c r="M3" s="64"/>
      <c r="N3" s="64"/>
      <c r="O3" s="64"/>
      <c r="P3" s="64"/>
      <c r="Q3" s="64"/>
      <c r="R3" s="64"/>
      <c r="S3" s="64"/>
      <c r="T3" s="64"/>
      <c r="U3" s="66"/>
    </row>
    <row r="4" spans="1:21" s="77" customFormat="1" ht="24" customHeight="1">
      <c r="A4" s="73" t="s">
        <v>3</v>
      </c>
      <c r="B4" s="62">
        <v>1</v>
      </c>
      <c r="C4" s="74"/>
      <c r="D4" s="75">
        <v>2</v>
      </c>
      <c r="E4" s="76"/>
      <c r="F4" s="184">
        <v>3</v>
      </c>
      <c r="G4" s="185"/>
      <c r="H4" s="184">
        <v>4</v>
      </c>
      <c r="I4" s="185"/>
      <c r="J4" s="75">
        <v>5</v>
      </c>
      <c r="K4" s="76"/>
      <c r="L4" s="184">
        <v>6</v>
      </c>
      <c r="M4" s="185"/>
      <c r="N4" s="75">
        <v>7</v>
      </c>
      <c r="O4" s="76"/>
      <c r="P4" s="75">
        <v>8</v>
      </c>
      <c r="Q4" s="76"/>
      <c r="R4" s="75">
        <v>9</v>
      </c>
      <c r="S4" s="76"/>
      <c r="T4" s="75">
        <v>10</v>
      </c>
      <c r="U4" s="76"/>
    </row>
    <row r="5" spans="1:21" ht="24" customHeight="1">
      <c r="A5" s="73" t="s">
        <v>4</v>
      </c>
      <c r="B5" s="62" t="s">
        <v>64</v>
      </c>
      <c r="C5" s="74"/>
      <c r="D5" s="75" t="s">
        <v>65</v>
      </c>
      <c r="E5" s="76"/>
      <c r="F5" s="184" t="s">
        <v>7</v>
      </c>
      <c r="G5" s="185"/>
      <c r="H5" s="184" t="s">
        <v>66</v>
      </c>
      <c r="I5" s="185"/>
      <c r="J5" s="75" t="s">
        <v>67</v>
      </c>
      <c r="K5" s="76"/>
      <c r="L5" s="184" t="s">
        <v>10</v>
      </c>
      <c r="M5" s="185"/>
      <c r="N5" s="75" t="s">
        <v>68</v>
      </c>
      <c r="O5" s="76"/>
      <c r="P5" s="75" t="s">
        <v>12</v>
      </c>
      <c r="Q5" s="76"/>
      <c r="R5" s="75" t="s">
        <v>13</v>
      </c>
      <c r="S5" s="76"/>
      <c r="T5" s="75" t="s">
        <v>14</v>
      </c>
      <c r="U5" s="76"/>
    </row>
    <row r="6" spans="1:21" ht="24" customHeight="1">
      <c r="A6" s="73" t="s">
        <v>81</v>
      </c>
      <c r="B6" s="64"/>
      <c r="C6" s="78"/>
      <c r="D6" s="195"/>
      <c r="E6" s="196"/>
      <c r="F6" s="195">
        <f>一覧表!E7</f>
        <v>3.58</v>
      </c>
      <c r="G6" s="196"/>
      <c r="H6" s="195">
        <f>一覧表!F7</f>
        <v>3.41</v>
      </c>
      <c r="I6" s="196"/>
      <c r="J6" s="195"/>
      <c r="K6" s="196"/>
      <c r="L6" s="195"/>
      <c r="M6" s="196"/>
      <c r="N6" s="195"/>
      <c r="O6" s="196"/>
      <c r="P6" s="79"/>
      <c r="Q6" s="80"/>
      <c r="R6" s="75"/>
      <c r="S6" s="81"/>
      <c r="T6" s="195"/>
      <c r="U6" s="196"/>
    </row>
    <row r="7" spans="1:21" s="84" customFormat="1" ht="24" customHeight="1">
      <c r="A7" s="73" t="s">
        <v>82</v>
      </c>
      <c r="B7" s="64"/>
      <c r="C7" s="66"/>
      <c r="D7" s="195"/>
      <c r="E7" s="196"/>
      <c r="F7" s="195">
        <f>一覧表!E9</f>
        <v>4.5999999999999996</v>
      </c>
      <c r="G7" s="196"/>
      <c r="H7" s="195">
        <f>一覧表!F9</f>
        <v>5</v>
      </c>
      <c r="I7" s="196"/>
      <c r="J7" s="195"/>
      <c r="K7" s="196"/>
      <c r="L7" s="195"/>
      <c r="M7" s="196"/>
      <c r="N7" s="195"/>
      <c r="O7" s="196"/>
      <c r="P7" s="82"/>
      <c r="Q7" s="83"/>
      <c r="R7" s="75"/>
      <c r="S7" s="76"/>
      <c r="T7" s="195"/>
      <c r="U7" s="196"/>
    </row>
    <row r="8" spans="1:21" ht="24" customHeight="1">
      <c r="A8" s="73" t="s">
        <v>69</v>
      </c>
      <c r="B8" s="85"/>
      <c r="C8" s="74"/>
      <c r="D8" s="199"/>
      <c r="E8" s="200"/>
      <c r="F8" s="199">
        <f>一覧表!E6</f>
        <v>42222</v>
      </c>
      <c r="G8" s="200"/>
      <c r="H8" s="199">
        <f>一覧表!F6</f>
        <v>42237</v>
      </c>
      <c r="I8" s="200"/>
      <c r="J8" s="199"/>
      <c r="K8" s="200"/>
      <c r="L8" s="199"/>
      <c r="M8" s="200"/>
      <c r="N8" s="199"/>
      <c r="O8" s="200"/>
      <c r="P8" s="203"/>
      <c r="Q8" s="204"/>
      <c r="R8" s="205"/>
      <c r="S8" s="200"/>
      <c r="T8" s="199"/>
      <c r="U8" s="200"/>
    </row>
    <row r="9" spans="1:21" ht="24" customHeight="1">
      <c r="A9" s="73" t="s">
        <v>83</v>
      </c>
      <c r="B9" s="86"/>
      <c r="C9" s="78"/>
      <c r="D9" s="193"/>
      <c r="E9" s="194"/>
      <c r="F9" s="193">
        <f>一覧表!E11</f>
        <v>20.3</v>
      </c>
      <c r="G9" s="194"/>
      <c r="H9" s="193">
        <f>一覧表!F11</f>
        <v>22.6</v>
      </c>
      <c r="I9" s="194"/>
      <c r="J9" s="193"/>
      <c r="K9" s="194"/>
      <c r="L9" s="193"/>
      <c r="M9" s="194"/>
      <c r="N9" s="193"/>
      <c r="O9" s="194"/>
      <c r="P9" s="87"/>
      <c r="Q9" s="80"/>
      <c r="R9" s="87"/>
      <c r="S9" s="80"/>
      <c r="T9" s="193"/>
      <c r="U9" s="194"/>
    </row>
    <row r="10" spans="1:21" ht="24" customHeight="1">
      <c r="A10" s="73" t="s">
        <v>20</v>
      </c>
      <c r="B10" s="86"/>
      <c r="C10" s="78"/>
      <c r="D10" s="197"/>
      <c r="E10" s="198"/>
      <c r="F10" s="197">
        <f>一覧表!E12</f>
        <v>8.4</v>
      </c>
      <c r="G10" s="198"/>
      <c r="H10" s="197">
        <f>一覧表!F12</f>
        <v>6.9</v>
      </c>
      <c r="I10" s="198"/>
      <c r="J10" s="197"/>
      <c r="K10" s="198"/>
      <c r="L10" s="197"/>
      <c r="M10" s="198"/>
      <c r="N10" s="197"/>
      <c r="O10" s="198"/>
      <c r="P10" s="87"/>
      <c r="Q10" s="80"/>
      <c r="R10" s="87"/>
      <c r="S10" s="80"/>
      <c r="T10" s="197"/>
      <c r="U10" s="198"/>
    </row>
    <row r="11" spans="1:21" ht="24" customHeight="1">
      <c r="A11" s="73" t="s">
        <v>84</v>
      </c>
      <c r="B11" s="86"/>
      <c r="C11" s="78"/>
      <c r="D11" s="193"/>
      <c r="E11" s="194"/>
      <c r="F11" s="201">
        <f>一覧表!E14</f>
        <v>219</v>
      </c>
      <c r="G11" s="202"/>
      <c r="H11" s="193">
        <f>一覧表!F14</f>
        <v>30.4</v>
      </c>
      <c r="I11" s="194"/>
      <c r="J11" s="201"/>
      <c r="K11" s="202"/>
      <c r="L11" s="201"/>
      <c r="M11" s="202"/>
      <c r="N11" s="201"/>
      <c r="O11" s="202"/>
      <c r="P11" s="87"/>
      <c r="Q11" s="80"/>
      <c r="R11" s="87"/>
      <c r="S11" s="88"/>
      <c r="T11" s="193"/>
      <c r="U11" s="194"/>
    </row>
    <row r="12" spans="1:21" ht="24" customHeight="1">
      <c r="A12" s="73" t="s">
        <v>70</v>
      </c>
      <c r="B12" s="89" t="s">
        <v>71</v>
      </c>
      <c r="C12" s="89" t="s">
        <v>72</v>
      </c>
      <c r="D12" s="90" t="s">
        <v>71</v>
      </c>
      <c r="E12" s="90" t="s">
        <v>72</v>
      </c>
      <c r="F12" s="90" t="s">
        <v>71</v>
      </c>
      <c r="G12" s="90" t="s">
        <v>72</v>
      </c>
      <c r="H12" s="90" t="s">
        <v>71</v>
      </c>
      <c r="I12" s="90" t="s">
        <v>72</v>
      </c>
      <c r="J12" s="90" t="s">
        <v>71</v>
      </c>
      <c r="K12" s="90" t="s">
        <v>72</v>
      </c>
      <c r="L12" s="90" t="s">
        <v>71</v>
      </c>
      <c r="M12" s="90" t="s">
        <v>72</v>
      </c>
      <c r="N12" s="90" t="s">
        <v>71</v>
      </c>
      <c r="O12" s="90" t="s">
        <v>72</v>
      </c>
      <c r="P12" s="90" t="s">
        <v>71</v>
      </c>
      <c r="Q12" s="90" t="s">
        <v>72</v>
      </c>
      <c r="R12" s="90" t="s">
        <v>71</v>
      </c>
      <c r="S12" s="90" t="s">
        <v>72</v>
      </c>
      <c r="T12" s="90" t="s">
        <v>71</v>
      </c>
      <c r="U12" s="90" t="s">
        <v>72</v>
      </c>
    </row>
    <row r="13" spans="1:21" ht="24" customHeight="1">
      <c r="A13" s="73" t="s">
        <v>222</v>
      </c>
      <c r="B13" s="91"/>
      <c r="C13" s="92"/>
      <c r="D13" s="93"/>
      <c r="E13" s="94"/>
      <c r="F13" s="93">
        <f>一覧表!E22</f>
        <v>389</v>
      </c>
      <c r="G13" s="94">
        <f>ROUND(F13/22.98977,3)</f>
        <v>16.920999999999999</v>
      </c>
      <c r="H13" s="93">
        <f>一覧表!F22</f>
        <v>22.5</v>
      </c>
      <c r="I13" s="94">
        <f>ROUND(H13/22.98977,3)</f>
        <v>0.97899999999999998</v>
      </c>
      <c r="J13" s="93"/>
      <c r="K13" s="94"/>
      <c r="L13" s="95"/>
      <c r="M13" s="96"/>
      <c r="N13" s="93"/>
      <c r="O13" s="94"/>
      <c r="P13" s="93"/>
      <c r="Q13" s="94"/>
      <c r="R13" s="93"/>
      <c r="S13" s="94"/>
      <c r="T13" s="93"/>
      <c r="U13" s="94"/>
    </row>
    <row r="14" spans="1:21" ht="24" customHeight="1">
      <c r="A14" s="73" t="s">
        <v>223</v>
      </c>
      <c r="B14" s="91"/>
      <c r="C14" s="92"/>
      <c r="D14" s="93"/>
      <c r="E14" s="94"/>
      <c r="F14" s="93">
        <f>一覧表!E23</f>
        <v>23.8</v>
      </c>
      <c r="G14" s="94">
        <f>ROUND(F14/39.0983,3)</f>
        <v>0.60899999999999999</v>
      </c>
      <c r="H14" s="93">
        <f>一覧表!F23</f>
        <v>4.4000000000000004</v>
      </c>
      <c r="I14" s="94">
        <f>ROUND(H14/39.0983,3)</f>
        <v>0.113</v>
      </c>
      <c r="J14" s="93"/>
      <c r="K14" s="94"/>
      <c r="L14" s="95"/>
      <c r="M14" s="96"/>
      <c r="N14" s="93"/>
      <c r="O14" s="94"/>
      <c r="P14" s="93"/>
      <c r="Q14" s="94"/>
      <c r="R14" s="93"/>
      <c r="S14" s="94"/>
      <c r="T14" s="93"/>
      <c r="U14" s="94"/>
    </row>
    <row r="15" spans="1:21" ht="24" customHeight="1">
      <c r="A15" s="73" t="s">
        <v>224</v>
      </c>
      <c r="B15" s="91"/>
      <c r="C15" s="92"/>
      <c r="D15" s="93"/>
      <c r="E15" s="94"/>
      <c r="F15" s="93">
        <f>一覧表!E24</f>
        <v>50.5</v>
      </c>
      <c r="G15" s="94">
        <f>ROUND(F15/20.04,3)</f>
        <v>2.52</v>
      </c>
      <c r="H15" s="93">
        <f>一覧表!F24</f>
        <v>26.4</v>
      </c>
      <c r="I15" s="94">
        <f>ROUND(H15/20.04,3)</f>
        <v>1.3169999999999999</v>
      </c>
      <c r="J15" s="93"/>
      <c r="K15" s="94"/>
      <c r="L15" s="95"/>
      <c r="M15" s="96"/>
      <c r="N15" s="93"/>
      <c r="O15" s="94"/>
      <c r="P15" s="93"/>
      <c r="Q15" s="94"/>
      <c r="R15" s="93"/>
      <c r="S15" s="94"/>
      <c r="T15" s="93"/>
      <c r="U15" s="94"/>
    </row>
    <row r="16" spans="1:21" ht="24" customHeight="1">
      <c r="A16" s="73" t="s">
        <v>225</v>
      </c>
      <c r="B16" s="91"/>
      <c r="C16" s="92"/>
      <c r="D16" s="93"/>
      <c r="E16" s="94"/>
      <c r="F16" s="93">
        <f>一覧表!E25</f>
        <v>17</v>
      </c>
      <c r="G16" s="94">
        <f>ROUND(F16/12.153,3)</f>
        <v>1.399</v>
      </c>
      <c r="H16" s="93">
        <f>一覧表!F25</f>
        <v>3.4</v>
      </c>
      <c r="I16" s="94">
        <f>ROUND(H16/12.153,3)</f>
        <v>0.28000000000000003</v>
      </c>
      <c r="J16" s="93"/>
      <c r="K16" s="94"/>
      <c r="L16" s="95"/>
      <c r="M16" s="96"/>
      <c r="N16" s="93"/>
      <c r="O16" s="94"/>
      <c r="P16" s="93"/>
      <c r="Q16" s="94"/>
      <c r="R16" s="93"/>
      <c r="S16" s="94"/>
      <c r="T16" s="93"/>
      <c r="U16" s="94"/>
    </row>
    <row r="17" spans="1:21" ht="24" customHeight="1">
      <c r="A17" s="73" t="s">
        <v>226</v>
      </c>
      <c r="B17" s="91"/>
      <c r="C17" s="92"/>
      <c r="D17" s="95"/>
      <c r="E17" s="96"/>
      <c r="F17" s="95">
        <f>一覧表!E26</f>
        <v>0.22</v>
      </c>
      <c r="G17" s="96">
        <f>IF(AND(F17&lt;&gt;"-",F17&lt;&gt;"&lt;0.01"),ROUND(F17/14, 3),"-")</f>
        <v>1.6E-2</v>
      </c>
      <c r="H17" s="95">
        <f>一覧表!F26</f>
        <v>0</v>
      </c>
      <c r="I17" s="96">
        <f>IF(AND(H17&lt;&gt;"-",H17&lt;&gt;"&lt;0.01"),ROUND(H17/14, 3),"-")</f>
        <v>0</v>
      </c>
      <c r="J17" s="95"/>
      <c r="K17" s="96"/>
      <c r="L17" s="95"/>
      <c r="M17" s="96"/>
      <c r="N17" s="95"/>
      <c r="O17" s="96"/>
      <c r="P17" s="95"/>
      <c r="Q17" s="96"/>
      <c r="R17" s="95"/>
      <c r="S17" s="96"/>
      <c r="T17" s="95"/>
      <c r="U17" s="96"/>
    </row>
    <row r="18" spans="1:21" ht="24" customHeight="1">
      <c r="A18" s="73" t="s">
        <v>227</v>
      </c>
      <c r="B18" s="91"/>
      <c r="C18" s="92"/>
      <c r="D18" s="105"/>
      <c r="E18" s="96"/>
      <c r="F18" s="97">
        <f>一覧表!E27</f>
        <v>0.03</v>
      </c>
      <c r="G18" s="96">
        <f>IF(AND(F18&lt;&gt;"-",F18&lt;&gt;"&lt;0.01"),ROUND(F18/27.924, 3),"-")</f>
        <v>1E-3</v>
      </c>
      <c r="H18" s="97">
        <f>一覧表!F27</f>
        <v>0.01</v>
      </c>
      <c r="I18" s="96">
        <f>IF(AND(H18&lt;&gt;"-",H18&lt;&gt;"&lt;0.01"),ROUND(H18/27.924, 3),"-")</f>
        <v>0</v>
      </c>
      <c r="J18" s="97"/>
      <c r="K18" s="96"/>
      <c r="L18" s="97"/>
      <c r="M18" s="96"/>
      <c r="N18" s="97"/>
      <c r="O18" s="96"/>
      <c r="P18" s="93"/>
      <c r="Q18" s="94"/>
      <c r="R18" s="93"/>
      <c r="S18" s="94"/>
      <c r="T18" s="97"/>
      <c r="U18" s="96"/>
    </row>
    <row r="19" spans="1:21" ht="24" customHeight="1">
      <c r="A19" s="73" t="s">
        <v>228</v>
      </c>
      <c r="B19" s="91"/>
      <c r="C19" s="92"/>
      <c r="D19" s="105"/>
      <c r="E19" s="96"/>
      <c r="F19" s="97">
        <f>一覧表!E28</f>
        <v>7.0000000000000007E-2</v>
      </c>
      <c r="G19" s="96">
        <f>IF(AND(F19&lt;&gt;"-",F19&lt;&gt;"&lt;0.01"),ROUND(F19/27.469, 3),"-")</f>
        <v>3.0000000000000001E-3</v>
      </c>
      <c r="H19" s="97">
        <f>一覧表!F28</f>
        <v>0.5</v>
      </c>
      <c r="I19" s="96">
        <f>IF(AND(H19&lt;&gt;"-",H19&lt;&gt;"&lt;0.01"),ROUND(H19/27.469, 3),"-")</f>
        <v>1.7999999999999999E-2</v>
      </c>
      <c r="J19" s="97"/>
      <c r="K19" s="96"/>
      <c r="L19" s="97"/>
      <c r="M19" s="96"/>
      <c r="N19" s="97"/>
      <c r="O19" s="96"/>
      <c r="P19" s="93"/>
      <c r="Q19" s="94"/>
      <c r="R19" s="93"/>
      <c r="S19" s="94"/>
      <c r="T19" s="97"/>
      <c r="U19" s="96"/>
    </row>
    <row r="20" spans="1:21" ht="24" customHeight="1">
      <c r="A20" s="98" t="s">
        <v>73</v>
      </c>
      <c r="B20" s="93"/>
      <c r="C20" s="94"/>
      <c r="D20" s="93"/>
      <c r="E20" s="94"/>
      <c r="F20" s="93"/>
      <c r="G20" s="94">
        <f>SUM(G13:G19)</f>
        <v>21.469000000000001</v>
      </c>
      <c r="H20" s="93"/>
      <c r="I20" s="94">
        <f>SUM(I13:I19)</f>
        <v>2.7069999999999999</v>
      </c>
      <c r="J20" s="93"/>
      <c r="K20" s="94"/>
      <c r="L20" s="93"/>
      <c r="M20" s="94"/>
      <c r="N20" s="93"/>
      <c r="O20" s="94"/>
      <c r="P20" s="93"/>
      <c r="Q20" s="94"/>
      <c r="R20" s="93"/>
      <c r="S20" s="94"/>
      <c r="T20" s="93"/>
      <c r="U20" s="94"/>
    </row>
    <row r="21" spans="1:21" ht="24" customHeight="1">
      <c r="A21" s="98" t="s">
        <v>221</v>
      </c>
      <c r="B21" s="93"/>
      <c r="C21" s="94"/>
      <c r="D21" s="93"/>
      <c r="E21" s="94"/>
      <c r="F21" s="93">
        <f>一覧表!E19</f>
        <v>383</v>
      </c>
      <c r="G21" s="94">
        <f>ROUND(F21/35.453,3)</f>
        <v>10.803000000000001</v>
      </c>
      <c r="H21" s="93">
        <f>一覧表!F19</f>
        <v>12.7</v>
      </c>
      <c r="I21" s="94">
        <f>ROUND(H21/35.453,3)</f>
        <v>0.35799999999999998</v>
      </c>
      <c r="J21" s="93"/>
      <c r="K21" s="94"/>
      <c r="L21" s="93"/>
      <c r="M21" s="94"/>
      <c r="N21" s="93"/>
      <c r="O21" s="94"/>
      <c r="P21" s="93"/>
      <c r="Q21" s="94"/>
      <c r="R21" s="93"/>
      <c r="S21" s="94"/>
      <c r="T21" s="93"/>
      <c r="U21" s="94"/>
    </row>
    <row r="22" spans="1:21" ht="24" customHeight="1">
      <c r="A22" s="98" t="s">
        <v>265</v>
      </c>
      <c r="B22" s="93"/>
      <c r="C22" s="94"/>
      <c r="D22" s="93"/>
      <c r="E22" s="96"/>
      <c r="F22" s="93">
        <f>一覧表!E18</f>
        <v>559</v>
      </c>
      <c r="G22" s="96">
        <f>IF(F22&lt;&gt;"-", ROUND(F22/61.02,3), "-")</f>
        <v>9.1609999999999996</v>
      </c>
      <c r="H22" s="93">
        <f>一覧表!F18</f>
        <v>93.3</v>
      </c>
      <c r="I22" s="96">
        <f>IF(H22&lt;&gt;"-", ROUND(H22/61.02,3), "-")</f>
        <v>1.5289999999999999</v>
      </c>
      <c r="J22" s="93"/>
      <c r="K22" s="96"/>
      <c r="L22" s="93"/>
      <c r="M22" s="96"/>
      <c r="N22" s="93"/>
      <c r="O22" s="96"/>
      <c r="P22" s="93"/>
      <c r="Q22" s="94"/>
      <c r="R22" s="93"/>
      <c r="S22" s="94"/>
      <c r="T22" s="93"/>
      <c r="U22" s="96"/>
    </row>
    <row r="23" spans="1:21" ht="24" customHeight="1">
      <c r="A23" s="98" t="s">
        <v>229</v>
      </c>
      <c r="B23" s="93"/>
      <c r="C23" s="94"/>
      <c r="D23" s="93"/>
      <c r="E23" s="96"/>
      <c r="F23" s="93">
        <f>一覧表!E20</f>
        <v>66</v>
      </c>
      <c r="G23" s="96">
        <f>IF(AND(F23&lt;&gt;"-",F23&lt;&gt;"&lt;1"),ROUND(F23/48.0288, 3),"-")</f>
        <v>1.3740000000000001</v>
      </c>
      <c r="H23" s="93">
        <f>一覧表!F20</f>
        <v>30</v>
      </c>
      <c r="I23" s="96">
        <f>IF(AND(H23&lt;&gt;"-",H23&lt;&gt;"&lt;1"),ROUND(H23/48.0288, 3),"-")</f>
        <v>0.625</v>
      </c>
      <c r="J23" s="93"/>
      <c r="K23" s="96"/>
      <c r="L23" s="95"/>
      <c r="M23" s="96"/>
      <c r="N23" s="93"/>
      <c r="O23" s="96"/>
      <c r="P23" s="93"/>
      <c r="Q23" s="94"/>
      <c r="R23" s="93"/>
      <c r="S23" s="94"/>
      <c r="T23" s="95"/>
      <c r="U23" s="96"/>
    </row>
    <row r="24" spans="1:21" ht="24" customHeight="1">
      <c r="A24" s="98" t="s">
        <v>230</v>
      </c>
      <c r="B24" s="93"/>
      <c r="C24" s="94"/>
      <c r="D24" s="93"/>
      <c r="E24" s="96"/>
      <c r="F24" s="97">
        <f>一覧表!E21</f>
        <v>7.0000000000000007E-2</v>
      </c>
      <c r="G24" s="96">
        <f>IF(AND(F24&lt;&gt;"-",F24&lt;&gt;"&lt;0.01"),ROUND(F24/14, 3),"-")</f>
        <v>5.0000000000000001E-3</v>
      </c>
      <c r="H24" s="93">
        <f>一覧表!F21</f>
        <v>3.1</v>
      </c>
      <c r="I24" s="96">
        <f>IF(AND(H24&lt;&gt;"-",H24&lt;&gt;"&lt;0.01"),ROUND(H24/14, 3),"-")</f>
        <v>0.221</v>
      </c>
      <c r="J24" s="93"/>
      <c r="K24" s="96"/>
      <c r="L24" s="95"/>
      <c r="M24" s="96"/>
      <c r="N24" s="95"/>
      <c r="O24" s="96"/>
      <c r="P24" s="93"/>
      <c r="Q24" s="94"/>
      <c r="R24" s="93"/>
      <c r="S24" s="94"/>
      <c r="T24" s="95"/>
      <c r="U24" s="96"/>
    </row>
    <row r="25" spans="1:21" ht="24" customHeight="1">
      <c r="A25" s="98" t="s">
        <v>74</v>
      </c>
      <c r="B25" s="100"/>
      <c r="C25" s="94"/>
      <c r="D25" s="100"/>
      <c r="E25" s="94"/>
      <c r="F25" s="100"/>
      <c r="G25" s="94">
        <f>SUM(G21:G24)</f>
        <v>21.342999999999996</v>
      </c>
      <c r="H25" s="100"/>
      <c r="I25" s="94">
        <f>SUM(I21:I24)</f>
        <v>2.7330000000000001</v>
      </c>
      <c r="J25" s="100"/>
      <c r="K25" s="94"/>
      <c r="L25" s="100"/>
      <c r="M25" s="94"/>
      <c r="N25" s="100"/>
      <c r="O25" s="94"/>
      <c r="P25" s="100"/>
      <c r="Q25" s="94"/>
      <c r="R25" s="100"/>
      <c r="S25" s="94"/>
      <c r="T25" s="100"/>
      <c r="U25" s="94"/>
    </row>
    <row r="26" spans="1:21" ht="24" customHeight="1">
      <c r="A26" s="73" t="s">
        <v>75</v>
      </c>
      <c r="B26" s="99"/>
      <c r="C26" s="92"/>
      <c r="D26" s="100"/>
      <c r="E26" s="94"/>
      <c r="F26" s="100"/>
      <c r="G26" s="94">
        <f>ROUND(G20/G25,3)</f>
        <v>1.006</v>
      </c>
      <c r="H26" s="100"/>
      <c r="I26" s="94">
        <f>ROUND(I20/I25,3)</f>
        <v>0.99</v>
      </c>
      <c r="J26" s="100"/>
      <c r="K26" s="94"/>
      <c r="L26" s="100"/>
      <c r="M26" s="94"/>
      <c r="N26" s="100"/>
      <c r="O26" s="94"/>
      <c r="P26" s="100"/>
      <c r="Q26" s="94"/>
      <c r="R26" s="100"/>
      <c r="S26" s="94"/>
      <c r="T26" s="100"/>
      <c r="U26" s="94"/>
    </row>
    <row r="27" spans="1:21" ht="20.100000000000001" customHeight="1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</row>
  </sheetData>
  <mergeCells count="44">
    <mergeCell ref="P8:Q8"/>
    <mergeCell ref="R8:S8"/>
    <mergeCell ref="L8:M8"/>
    <mergeCell ref="F6:G6"/>
    <mergeCell ref="F7:G7"/>
    <mergeCell ref="J11:K11"/>
    <mergeCell ref="H6:I6"/>
    <mergeCell ref="H7:I7"/>
    <mergeCell ref="H9:I9"/>
    <mergeCell ref="H10:I10"/>
    <mergeCell ref="J8:K8"/>
    <mergeCell ref="J6:K6"/>
    <mergeCell ref="J7:K7"/>
    <mergeCell ref="J9:K9"/>
    <mergeCell ref="J10:K10"/>
    <mergeCell ref="F9:G9"/>
    <mergeCell ref="F10:G10"/>
    <mergeCell ref="F11:G11"/>
    <mergeCell ref="F8:G8"/>
    <mergeCell ref="H8:I8"/>
    <mergeCell ref="H11:I11"/>
    <mergeCell ref="D6:E6"/>
    <mergeCell ref="D7:E7"/>
    <mergeCell ref="D9:E9"/>
    <mergeCell ref="D10:E10"/>
    <mergeCell ref="D11:E11"/>
    <mergeCell ref="D8:E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N8:O8"/>
    <mergeCell ref="T11:U11"/>
    <mergeCell ref="T6:U6"/>
    <mergeCell ref="T7:U7"/>
    <mergeCell ref="T9:U9"/>
    <mergeCell ref="T10:U10"/>
    <mergeCell ref="T8:U8"/>
  </mergeCells>
  <phoneticPr fontId="3"/>
  <printOptions gridLinesSet="0"/>
  <pageMargins left="0.78740157480314965" right="0.5" top="1.1000000000000001" bottom="0.36" header="0" footer="0"/>
  <pageSetup paperSize="9" scale="85" orientation="landscape" horizontalDpi="4294967292" verticalDpi="4294967292" r:id="rId1"/>
  <headerFooter alignWithMargins="0"/>
  <ignoredErrors>
    <ignoredError sqref="F13:F15 H13:H15 F16 H16:I16 H18 H24 H21:I21 H23 H19 F18:F24 H22 H20:I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zoomScale="70" zoomScaleNormal="70" zoomScaleSheetLayoutView="70" workbookViewId="0">
      <selection activeCell="U19" sqref="U19"/>
    </sheetView>
  </sheetViews>
  <sheetFormatPr defaultRowHeight="20.100000000000001" customHeight="1"/>
  <cols>
    <col min="1" max="1" width="17.75" style="103" customWidth="1"/>
    <col min="2" max="21" width="7.125" style="72" customWidth="1"/>
    <col min="22" max="16384" width="9" style="72"/>
  </cols>
  <sheetData>
    <row r="1" spans="1:21" ht="18.95" customHeight="1">
      <c r="A1" s="67"/>
      <c r="B1" s="68" t="s">
        <v>263</v>
      </c>
      <c r="C1" s="69"/>
      <c r="D1" s="70"/>
      <c r="E1" s="70"/>
      <c r="F1" s="70"/>
      <c r="G1" s="71" t="s">
        <v>76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 ht="18.95" customHeight="1">
      <c r="A2" s="67"/>
      <c r="B2" s="69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s="70" customFormat="1" ht="24" customHeight="1">
      <c r="A3" s="63" t="s">
        <v>62</v>
      </c>
      <c r="B3" s="64"/>
      <c r="C3" s="64"/>
      <c r="D3" s="64"/>
      <c r="E3" s="64"/>
      <c r="F3" s="64"/>
      <c r="G3" s="64"/>
      <c r="H3" s="65" t="s">
        <v>37</v>
      </c>
      <c r="I3" s="65"/>
      <c r="J3" s="64"/>
      <c r="K3" s="64"/>
      <c r="L3" s="64"/>
      <c r="M3" s="64"/>
      <c r="N3" s="64"/>
      <c r="O3" s="66"/>
      <c r="P3" s="64"/>
      <c r="Q3" s="64"/>
      <c r="R3" s="65" t="s">
        <v>38</v>
      </c>
      <c r="S3" s="65"/>
      <c r="T3" s="64"/>
      <c r="U3" s="66"/>
    </row>
    <row r="4" spans="1:21" s="77" customFormat="1" ht="24" customHeight="1">
      <c r="A4" s="73" t="s">
        <v>3</v>
      </c>
      <c r="B4" s="75">
        <v>11</v>
      </c>
      <c r="C4" s="76"/>
      <c r="D4" s="75">
        <v>12</v>
      </c>
      <c r="E4" s="76"/>
      <c r="F4" s="75">
        <v>13</v>
      </c>
      <c r="G4" s="76"/>
      <c r="H4" s="184">
        <v>14</v>
      </c>
      <c r="I4" s="185"/>
      <c r="J4" s="75">
        <v>15</v>
      </c>
      <c r="K4" s="76"/>
      <c r="L4" s="75">
        <v>16</v>
      </c>
      <c r="M4" s="76"/>
      <c r="N4" s="75">
        <v>17</v>
      </c>
      <c r="O4" s="76"/>
      <c r="P4" s="75">
        <v>28</v>
      </c>
      <c r="Q4" s="76"/>
      <c r="R4" s="75">
        <v>29</v>
      </c>
      <c r="S4" s="76"/>
      <c r="T4" s="75">
        <v>30</v>
      </c>
      <c r="U4" s="76"/>
    </row>
    <row r="5" spans="1:21" ht="24" customHeight="1">
      <c r="A5" s="73" t="s">
        <v>4</v>
      </c>
      <c r="B5" s="75" t="s">
        <v>39</v>
      </c>
      <c r="C5" s="76"/>
      <c r="D5" s="75" t="s">
        <v>40</v>
      </c>
      <c r="E5" s="76"/>
      <c r="F5" s="75" t="s">
        <v>41</v>
      </c>
      <c r="G5" s="76"/>
      <c r="H5" s="184" t="s">
        <v>42</v>
      </c>
      <c r="I5" s="185"/>
      <c r="J5" s="75" t="s">
        <v>43</v>
      </c>
      <c r="K5" s="76"/>
      <c r="L5" s="75" t="s">
        <v>44</v>
      </c>
      <c r="M5" s="76"/>
      <c r="N5" s="75" t="s">
        <v>45</v>
      </c>
      <c r="O5" s="76"/>
      <c r="P5" s="75" t="s">
        <v>46</v>
      </c>
      <c r="Q5" s="76"/>
      <c r="R5" s="75" t="s">
        <v>47</v>
      </c>
      <c r="S5" s="76"/>
      <c r="T5" s="75" t="s">
        <v>48</v>
      </c>
      <c r="U5" s="76"/>
    </row>
    <row r="6" spans="1:21" ht="24" customHeight="1">
      <c r="A6" s="73" t="s">
        <v>81</v>
      </c>
      <c r="B6" s="195"/>
      <c r="C6" s="196"/>
      <c r="D6" s="195"/>
      <c r="E6" s="196"/>
      <c r="F6" s="195"/>
      <c r="G6" s="196"/>
      <c r="H6" s="195">
        <f>'一覧表 (2)'!G7</f>
        <v>0</v>
      </c>
      <c r="I6" s="196"/>
      <c r="J6" s="195"/>
      <c r="K6" s="196"/>
      <c r="L6" s="195"/>
      <c r="M6" s="196"/>
      <c r="N6" s="195"/>
      <c r="O6" s="196"/>
      <c r="P6" s="195"/>
      <c r="Q6" s="196"/>
      <c r="R6" s="195"/>
      <c r="S6" s="196"/>
      <c r="T6" s="195"/>
      <c r="U6" s="196"/>
    </row>
    <row r="7" spans="1:21" s="84" customFormat="1" ht="24" customHeight="1">
      <c r="A7" s="73" t="s">
        <v>82</v>
      </c>
      <c r="B7" s="195"/>
      <c r="C7" s="196"/>
      <c r="D7" s="195"/>
      <c r="E7" s="196"/>
      <c r="F7" s="195"/>
      <c r="G7" s="196"/>
      <c r="H7" s="195">
        <f>'一覧表 (2)'!G9</f>
        <v>0</v>
      </c>
      <c r="I7" s="196"/>
      <c r="J7" s="195"/>
      <c r="K7" s="196"/>
      <c r="L7" s="195"/>
      <c r="M7" s="196"/>
      <c r="N7" s="195"/>
      <c r="O7" s="196"/>
      <c r="P7" s="195"/>
      <c r="Q7" s="196"/>
      <c r="R7" s="197"/>
      <c r="S7" s="198"/>
      <c r="T7" s="195"/>
      <c r="U7" s="196"/>
    </row>
    <row r="8" spans="1:21" ht="24" customHeight="1">
      <c r="A8" s="73" t="s">
        <v>69</v>
      </c>
      <c r="B8" s="199"/>
      <c r="C8" s="200"/>
      <c r="D8" s="199"/>
      <c r="E8" s="200"/>
      <c r="F8" s="199"/>
      <c r="G8" s="200"/>
      <c r="H8" s="199">
        <f>'一覧表 (2)'!G6</f>
        <v>0</v>
      </c>
      <c r="I8" s="200"/>
      <c r="J8" s="199"/>
      <c r="K8" s="200"/>
      <c r="L8" s="199"/>
      <c r="M8" s="200"/>
      <c r="N8" s="199"/>
      <c r="O8" s="200"/>
      <c r="P8" s="199"/>
      <c r="Q8" s="200"/>
      <c r="R8" s="199"/>
      <c r="S8" s="200"/>
      <c r="T8" s="199"/>
      <c r="U8" s="200"/>
    </row>
    <row r="9" spans="1:21" ht="24" customHeight="1">
      <c r="A9" s="73" t="s">
        <v>83</v>
      </c>
      <c r="B9" s="193"/>
      <c r="C9" s="194"/>
      <c r="D9" s="193"/>
      <c r="E9" s="194"/>
      <c r="F9" s="193"/>
      <c r="G9" s="194"/>
      <c r="H9" s="193">
        <f>'一覧表 (2)'!G11</f>
        <v>0</v>
      </c>
      <c r="I9" s="194"/>
      <c r="J9" s="193"/>
      <c r="K9" s="194"/>
      <c r="L9" s="193"/>
      <c r="M9" s="194"/>
      <c r="N9" s="193"/>
      <c r="O9" s="194"/>
      <c r="P9" s="193"/>
      <c r="Q9" s="194"/>
      <c r="R9" s="193"/>
      <c r="S9" s="194"/>
      <c r="T9" s="195"/>
      <c r="U9" s="196"/>
    </row>
    <row r="10" spans="1:21" ht="24" customHeight="1">
      <c r="A10" s="73" t="s">
        <v>20</v>
      </c>
      <c r="B10" s="197"/>
      <c r="C10" s="198"/>
      <c r="D10" s="197"/>
      <c r="E10" s="198"/>
      <c r="F10" s="197"/>
      <c r="G10" s="198"/>
      <c r="H10" s="197">
        <f>'一覧表 (2)'!G12</f>
        <v>0</v>
      </c>
      <c r="I10" s="198"/>
      <c r="J10" s="197"/>
      <c r="K10" s="198"/>
      <c r="L10" s="197"/>
      <c r="M10" s="198"/>
      <c r="N10" s="197"/>
      <c r="O10" s="198"/>
      <c r="P10" s="197"/>
      <c r="Q10" s="198"/>
      <c r="R10" s="197"/>
      <c r="S10" s="198"/>
      <c r="T10" s="195"/>
      <c r="U10" s="196"/>
    </row>
    <row r="11" spans="1:21" ht="24" customHeight="1">
      <c r="A11" s="73" t="s">
        <v>84</v>
      </c>
      <c r="B11" s="193"/>
      <c r="C11" s="194"/>
      <c r="D11" s="193"/>
      <c r="E11" s="194"/>
      <c r="F11" s="193"/>
      <c r="G11" s="194"/>
      <c r="H11" s="193">
        <f>'一覧表 (2)'!G14</f>
        <v>0</v>
      </c>
      <c r="I11" s="194"/>
      <c r="J11" s="193"/>
      <c r="K11" s="194"/>
      <c r="L11" s="193"/>
      <c r="M11" s="194"/>
      <c r="N11" s="193"/>
      <c r="O11" s="194"/>
      <c r="P11" s="193"/>
      <c r="Q11" s="194"/>
      <c r="R11" s="193"/>
      <c r="S11" s="194"/>
      <c r="T11" s="195"/>
      <c r="U11" s="196"/>
    </row>
    <row r="12" spans="1:21" ht="24" customHeight="1">
      <c r="A12" s="73" t="s">
        <v>70</v>
      </c>
      <c r="B12" s="90" t="s">
        <v>71</v>
      </c>
      <c r="C12" s="90" t="s">
        <v>72</v>
      </c>
      <c r="D12" s="90" t="s">
        <v>71</v>
      </c>
      <c r="E12" s="90" t="s">
        <v>72</v>
      </c>
      <c r="F12" s="90" t="s">
        <v>71</v>
      </c>
      <c r="G12" s="90" t="s">
        <v>72</v>
      </c>
      <c r="H12" s="90" t="s">
        <v>71</v>
      </c>
      <c r="I12" s="90" t="s">
        <v>72</v>
      </c>
      <c r="J12" s="90" t="s">
        <v>71</v>
      </c>
      <c r="K12" s="90" t="s">
        <v>72</v>
      </c>
      <c r="L12" s="90" t="s">
        <v>71</v>
      </c>
      <c r="M12" s="90" t="s">
        <v>72</v>
      </c>
      <c r="N12" s="90" t="s">
        <v>71</v>
      </c>
      <c r="O12" s="90" t="s">
        <v>72</v>
      </c>
      <c r="P12" s="90" t="s">
        <v>71</v>
      </c>
      <c r="Q12" s="90" t="s">
        <v>72</v>
      </c>
      <c r="R12" s="90"/>
      <c r="S12" s="90"/>
      <c r="T12" s="90" t="s">
        <v>71</v>
      </c>
      <c r="U12" s="90" t="s">
        <v>72</v>
      </c>
    </row>
    <row r="13" spans="1:21" ht="24" customHeight="1">
      <c r="A13" s="73" t="s">
        <v>222</v>
      </c>
      <c r="B13" s="93"/>
      <c r="C13" s="94"/>
      <c r="D13" s="93"/>
      <c r="E13" s="94"/>
      <c r="F13" s="93"/>
      <c r="G13" s="94"/>
      <c r="H13" s="93">
        <f>'一覧表 (2)'!F22</f>
        <v>137</v>
      </c>
      <c r="I13" s="94">
        <f>ROUND(H13/22.98977,3)</f>
        <v>5.9589999999999996</v>
      </c>
      <c r="J13" s="93"/>
      <c r="K13" s="94"/>
      <c r="L13" s="93"/>
      <c r="M13" s="94"/>
      <c r="N13" s="93"/>
      <c r="O13" s="94"/>
      <c r="P13" s="95"/>
      <c r="Q13" s="95"/>
      <c r="R13" s="104"/>
      <c r="S13" s="94"/>
      <c r="T13" s="95"/>
      <c r="U13" s="95"/>
    </row>
    <row r="14" spans="1:21" ht="24" customHeight="1">
      <c r="A14" s="73" t="s">
        <v>223</v>
      </c>
      <c r="B14" s="93"/>
      <c r="C14" s="94"/>
      <c r="D14" s="93"/>
      <c r="E14" s="94"/>
      <c r="F14" s="93"/>
      <c r="G14" s="94"/>
      <c r="H14" s="93">
        <f>'一覧表 (2)'!F23</f>
        <v>13</v>
      </c>
      <c r="I14" s="94">
        <f>ROUND(H14/39.0983,3)</f>
        <v>0.33200000000000002</v>
      </c>
      <c r="J14" s="93"/>
      <c r="K14" s="94"/>
      <c r="L14" s="93"/>
      <c r="M14" s="94"/>
      <c r="N14" s="93"/>
      <c r="O14" s="94"/>
      <c r="P14" s="95"/>
      <c r="Q14" s="95"/>
      <c r="R14" s="104"/>
      <c r="S14" s="94"/>
      <c r="T14" s="95"/>
      <c r="U14" s="95"/>
    </row>
    <row r="15" spans="1:21" ht="24" customHeight="1">
      <c r="A15" s="73" t="s">
        <v>224</v>
      </c>
      <c r="B15" s="93"/>
      <c r="C15" s="94"/>
      <c r="D15" s="93"/>
      <c r="E15" s="94"/>
      <c r="F15" s="93"/>
      <c r="G15" s="94"/>
      <c r="H15" s="93">
        <f>'一覧表 (2)'!F24</f>
        <v>25.6</v>
      </c>
      <c r="I15" s="94">
        <f>ROUND(H15/20.04,3)</f>
        <v>1.2769999999999999</v>
      </c>
      <c r="J15" s="93"/>
      <c r="K15" s="94"/>
      <c r="L15" s="93"/>
      <c r="M15" s="94"/>
      <c r="N15" s="93"/>
      <c r="O15" s="94"/>
      <c r="P15" s="95"/>
      <c r="Q15" s="95"/>
      <c r="R15" s="104"/>
      <c r="S15" s="94"/>
      <c r="T15" s="95"/>
      <c r="U15" s="95"/>
    </row>
    <row r="16" spans="1:21" ht="24" customHeight="1">
      <c r="A16" s="73" t="s">
        <v>225</v>
      </c>
      <c r="B16" s="93"/>
      <c r="C16" s="94"/>
      <c r="D16" s="93"/>
      <c r="E16" s="94"/>
      <c r="F16" s="93"/>
      <c r="G16" s="94"/>
      <c r="H16" s="93">
        <f>'一覧表 (2)'!F25</f>
        <v>18</v>
      </c>
      <c r="I16" s="94">
        <f>ROUND(H16/12.153,3)</f>
        <v>1.4810000000000001</v>
      </c>
      <c r="J16" s="93"/>
      <c r="K16" s="94"/>
      <c r="L16" s="93"/>
      <c r="M16" s="94"/>
      <c r="N16" s="93"/>
      <c r="O16" s="94"/>
      <c r="P16" s="95"/>
      <c r="Q16" s="95"/>
      <c r="R16" s="104"/>
      <c r="S16" s="94"/>
      <c r="T16" s="95"/>
      <c r="U16" s="95"/>
    </row>
    <row r="17" spans="1:21" ht="24" customHeight="1">
      <c r="A17" s="73" t="s">
        <v>226</v>
      </c>
      <c r="B17" s="97"/>
      <c r="C17" s="96"/>
      <c r="D17" s="97"/>
      <c r="E17" s="96"/>
      <c r="F17" s="97"/>
      <c r="G17" s="96"/>
      <c r="H17" s="105">
        <f>'一覧表 (2)'!F26</f>
        <v>0.76</v>
      </c>
      <c r="I17" s="96">
        <f>IF(AND(H17&lt;&gt;"-",H17&lt;&gt;"&lt;0.01"),ROUND(H17/14, 3),"-")</f>
        <v>5.3999999999999999E-2</v>
      </c>
      <c r="J17" s="105"/>
      <c r="K17" s="96"/>
      <c r="L17" s="97"/>
      <c r="M17" s="96"/>
      <c r="N17" s="105"/>
      <c r="O17" s="96"/>
      <c r="P17" s="95"/>
      <c r="Q17" s="96"/>
      <c r="R17" s="104"/>
      <c r="S17" s="94"/>
      <c r="T17" s="95"/>
      <c r="U17" s="96"/>
    </row>
    <row r="18" spans="1:21" ht="24" customHeight="1">
      <c r="A18" s="73" t="s">
        <v>227</v>
      </c>
      <c r="B18" s="93"/>
      <c r="C18" s="96"/>
      <c r="D18" s="93"/>
      <c r="E18" s="96"/>
      <c r="F18" s="93"/>
      <c r="G18" s="96"/>
      <c r="H18" s="93">
        <f>'一覧表 (2)'!F27</f>
        <v>4.41</v>
      </c>
      <c r="I18" s="96">
        <f>IF(AND(H18&lt;&gt;"-",H18&lt;&gt;"&lt;0.01"),ROUND(H18/27.924, 3),"-")</f>
        <v>0.158</v>
      </c>
      <c r="J18" s="93"/>
      <c r="K18" s="96"/>
      <c r="L18" s="93"/>
      <c r="M18" s="96"/>
      <c r="N18" s="93"/>
      <c r="O18" s="96"/>
      <c r="P18" s="93"/>
      <c r="Q18" s="96"/>
      <c r="R18" s="105"/>
      <c r="S18" s="94"/>
      <c r="T18" s="95"/>
      <c r="U18" s="96"/>
    </row>
    <row r="19" spans="1:21" ht="24" customHeight="1">
      <c r="A19" s="73" t="s">
        <v>228</v>
      </c>
      <c r="B19" s="93"/>
      <c r="C19" s="96"/>
      <c r="D19" s="93"/>
      <c r="E19" s="96"/>
      <c r="F19" s="93"/>
      <c r="G19" s="96"/>
      <c r="H19" s="93">
        <f>'一覧表 (2)'!F28</f>
        <v>0.08</v>
      </c>
      <c r="I19" s="96">
        <f>IF(AND(H19&lt;&gt;"-",H19&lt;&gt;"&lt;0.01"),ROUND(H19/27.469, 3),"-")</f>
        <v>3.0000000000000001E-3</v>
      </c>
      <c r="J19" s="93"/>
      <c r="K19" s="96"/>
      <c r="L19" s="93"/>
      <c r="M19" s="96"/>
      <c r="N19" s="93"/>
      <c r="O19" s="96"/>
      <c r="P19" s="93"/>
      <c r="Q19" s="96"/>
      <c r="R19" s="97"/>
      <c r="S19" s="94"/>
      <c r="T19" s="95"/>
      <c r="U19" s="96"/>
    </row>
    <row r="20" spans="1:21" ht="24" customHeight="1">
      <c r="A20" s="98" t="s">
        <v>73</v>
      </c>
      <c r="B20" s="93"/>
      <c r="C20" s="94"/>
      <c r="D20" s="93"/>
      <c r="E20" s="94"/>
      <c r="F20" s="93"/>
      <c r="G20" s="94"/>
      <c r="H20" s="93"/>
      <c r="I20" s="94">
        <f>SUM(I13:I19)</f>
        <v>9.2639999999999993</v>
      </c>
      <c r="J20" s="93"/>
      <c r="K20" s="94"/>
      <c r="L20" s="93"/>
      <c r="M20" s="94"/>
      <c r="N20" s="93"/>
      <c r="O20" s="94"/>
      <c r="P20" s="93"/>
      <c r="Q20" s="94"/>
      <c r="R20" s="93"/>
      <c r="S20" s="94"/>
      <c r="T20" s="93"/>
      <c r="U20" s="94"/>
    </row>
    <row r="21" spans="1:21" ht="24" customHeight="1">
      <c r="A21" s="98" t="s">
        <v>221</v>
      </c>
      <c r="B21" s="93"/>
      <c r="C21" s="94"/>
      <c r="D21" s="93"/>
      <c r="E21" s="94"/>
      <c r="F21" s="93"/>
      <c r="G21" s="94"/>
      <c r="H21" s="93">
        <f>'一覧表 (2)'!F19</f>
        <v>64.5</v>
      </c>
      <c r="I21" s="94">
        <f>ROUND(H21/35.453,3)</f>
        <v>1.819</v>
      </c>
      <c r="J21" s="93"/>
      <c r="K21" s="94"/>
      <c r="L21" s="93"/>
      <c r="M21" s="94"/>
      <c r="N21" s="93"/>
      <c r="O21" s="94"/>
      <c r="P21" s="93"/>
      <c r="Q21" s="94"/>
      <c r="R21" s="93"/>
      <c r="S21" s="94"/>
      <c r="T21" s="93"/>
      <c r="U21" s="94"/>
    </row>
    <row r="22" spans="1:21" ht="24" customHeight="1">
      <c r="A22" s="98" t="s">
        <v>231</v>
      </c>
      <c r="B22" s="93"/>
      <c r="C22" s="96"/>
      <c r="D22" s="93"/>
      <c r="E22" s="96"/>
      <c r="F22" s="93"/>
      <c r="G22" s="96"/>
      <c r="H22" s="93">
        <f>'一覧表 (2)'!F18</f>
        <v>447</v>
      </c>
      <c r="I22" s="96">
        <f>IF(H22&lt;&gt;"-", ROUND(H22/61.02,3), "-")</f>
        <v>7.3250000000000002</v>
      </c>
      <c r="J22" s="93"/>
      <c r="K22" s="96"/>
      <c r="L22" s="93"/>
      <c r="M22" s="96"/>
      <c r="N22" s="93"/>
      <c r="O22" s="96"/>
      <c r="P22" s="95"/>
      <c r="Q22" s="96"/>
      <c r="R22" s="93"/>
      <c r="S22" s="94"/>
      <c r="T22" s="95"/>
      <c r="U22" s="96"/>
    </row>
    <row r="23" spans="1:21" ht="24" customHeight="1">
      <c r="A23" s="98" t="s">
        <v>229</v>
      </c>
      <c r="B23" s="95"/>
      <c r="C23" s="96"/>
      <c r="D23" s="95"/>
      <c r="E23" s="96"/>
      <c r="F23" s="93"/>
      <c r="G23" s="96"/>
      <c r="H23" s="95" t="str">
        <f>'一覧表 (2)'!F20</f>
        <v>&lt;1</v>
      </c>
      <c r="I23" s="96" t="str">
        <f>IF(AND(H23&lt;&gt;"-",H23&lt;&gt;"&lt;1"),ROUND(H23/48.0288, 3),"-")</f>
        <v>-</v>
      </c>
      <c r="J23" s="93"/>
      <c r="K23" s="96"/>
      <c r="L23" s="93"/>
      <c r="M23" s="96"/>
      <c r="N23" s="95"/>
      <c r="O23" s="96"/>
      <c r="P23" s="95"/>
      <c r="Q23" s="96"/>
      <c r="R23" s="104"/>
      <c r="S23" s="94"/>
      <c r="T23" s="95"/>
      <c r="U23" s="96"/>
    </row>
    <row r="24" spans="1:21" ht="24" customHeight="1">
      <c r="A24" s="98" t="s">
        <v>230</v>
      </c>
      <c r="B24" s="105"/>
      <c r="C24" s="96"/>
      <c r="D24" s="105"/>
      <c r="E24" s="96"/>
      <c r="F24" s="95"/>
      <c r="G24" s="96"/>
      <c r="H24" s="97">
        <f>'一覧表 (2)'!F21</f>
        <v>0.02</v>
      </c>
      <c r="I24" s="96">
        <f>IF(AND(H24&lt;&gt;"-",H24&lt;&gt;"&lt;0.01"),ROUND(H24/14, 3),"-")</f>
        <v>1E-3</v>
      </c>
      <c r="J24" s="97"/>
      <c r="K24" s="96"/>
      <c r="L24" s="95"/>
      <c r="M24" s="96"/>
      <c r="N24" s="97"/>
      <c r="O24" s="96"/>
      <c r="P24" s="95"/>
      <c r="Q24" s="96"/>
      <c r="R24" s="97"/>
      <c r="S24" s="94"/>
      <c r="T24" s="95"/>
      <c r="U24" s="96"/>
    </row>
    <row r="25" spans="1:21" ht="24" customHeight="1">
      <c r="A25" s="98" t="s">
        <v>74</v>
      </c>
      <c r="B25" s="100"/>
      <c r="C25" s="94"/>
      <c r="D25" s="100"/>
      <c r="E25" s="94"/>
      <c r="F25" s="100"/>
      <c r="G25" s="94"/>
      <c r="H25" s="100"/>
      <c r="I25" s="94">
        <f>SUM(I21:I24)</f>
        <v>9.1449999999999996</v>
      </c>
      <c r="J25" s="100"/>
      <c r="K25" s="94"/>
      <c r="L25" s="100"/>
      <c r="M25" s="94"/>
      <c r="N25" s="100"/>
      <c r="O25" s="94"/>
      <c r="P25" s="100"/>
      <c r="Q25" s="94"/>
      <c r="R25" s="100"/>
      <c r="S25" s="94"/>
      <c r="T25" s="100"/>
      <c r="U25" s="94"/>
    </row>
    <row r="26" spans="1:21" ht="24" customHeight="1">
      <c r="A26" s="98" t="s">
        <v>75</v>
      </c>
      <c r="B26" s="100"/>
      <c r="C26" s="94"/>
      <c r="D26" s="100"/>
      <c r="E26" s="94"/>
      <c r="F26" s="100"/>
      <c r="G26" s="94"/>
      <c r="H26" s="100"/>
      <c r="I26" s="94">
        <f>ROUND(I20/I25,3)</f>
        <v>1.0129999999999999</v>
      </c>
      <c r="J26" s="100"/>
      <c r="K26" s="94"/>
      <c r="L26" s="100"/>
      <c r="M26" s="94"/>
      <c r="N26" s="100"/>
      <c r="O26" s="94"/>
      <c r="P26" s="100"/>
      <c r="Q26" s="94"/>
      <c r="R26" s="100"/>
      <c r="S26" s="94"/>
      <c r="T26" s="100"/>
      <c r="U26" s="94"/>
    </row>
    <row r="27" spans="1:21" ht="20.100000000000001" customHeight="1">
      <c r="A27" s="101"/>
      <c r="B27" s="102" t="s">
        <v>176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</row>
  </sheetData>
  <mergeCells count="60">
    <mergeCell ref="T11:U11"/>
    <mergeCell ref="T6:U6"/>
    <mergeCell ref="T7:U7"/>
    <mergeCell ref="T9:U9"/>
    <mergeCell ref="T10:U10"/>
    <mergeCell ref="T8:U8"/>
    <mergeCell ref="P11:Q11"/>
    <mergeCell ref="R6:S6"/>
    <mergeCell ref="R7:S7"/>
    <mergeCell ref="R9:S9"/>
    <mergeCell ref="R10:S10"/>
    <mergeCell ref="R11:S11"/>
    <mergeCell ref="P6:Q6"/>
    <mergeCell ref="P7:Q7"/>
    <mergeCell ref="P9:Q9"/>
    <mergeCell ref="P10:Q10"/>
    <mergeCell ref="R8:S8"/>
    <mergeCell ref="P8:Q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H11:I11"/>
    <mergeCell ref="J6:K6"/>
    <mergeCell ref="J7:K7"/>
    <mergeCell ref="J9:K9"/>
    <mergeCell ref="J10:K10"/>
    <mergeCell ref="J11:K11"/>
    <mergeCell ref="H6:I6"/>
    <mergeCell ref="H7:I7"/>
    <mergeCell ref="H9:I9"/>
    <mergeCell ref="H10:I10"/>
    <mergeCell ref="H8:I8"/>
    <mergeCell ref="J8:K8"/>
    <mergeCell ref="D11:E11"/>
    <mergeCell ref="F6:G6"/>
    <mergeCell ref="F7:G7"/>
    <mergeCell ref="F9:G9"/>
    <mergeCell ref="F10:G10"/>
    <mergeCell ref="F11:G11"/>
    <mergeCell ref="D6:E6"/>
    <mergeCell ref="D7:E7"/>
    <mergeCell ref="D9:E9"/>
    <mergeCell ref="D10:E10"/>
    <mergeCell ref="D8:E8"/>
    <mergeCell ref="F8:G8"/>
    <mergeCell ref="B11:C11"/>
    <mergeCell ref="B6:C6"/>
    <mergeCell ref="B7:C7"/>
    <mergeCell ref="B9:C9"/>
    <mergeCell ref="B10:C10"/>
    <mergeCell ref="B8:C8"/>
  </mergeCells>
  <phoneticPr fontId="3"/>
  <printOptions gridLinesSet="0"/>
  <pageMargins left="0.78740157480314965" right="0.63" top="1.0900000000000001" bottom="0.43" header="0" footer="0"/>
  <pageSetup paperSize="9" scale="83" orientation="landscape" horizontalDpi="4294967292" verticalDpi="4294967292" r:id="rId1"/>
  <headerFooter alignWithMargins="0"/>
  <ignoredErrors>
    <ignoredError sqref="H15:I15 H24 H21:I21 H17 H16:I16 H18:H19 H13:I13 H14:I14 H22 H20:I2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zoomScale="70" zoomScaleNormal="70" zoomScaleSheetLayoutView="85" workbookViewId="0">
      <selection activeCell="X19" sqref="X19"/>
    </sheetView>
  </sheetViews>
  <sheetFormatPr defaultRowHeight="20.100000000000001" customHeight="1"/>
  <cols>
    <col min="1" max="1" width="17.375" style="103" customWidth="1"/>
    <col min="2" max="21" width="7.125" style="72" customWidth="1"/>
    <col min="22" max="16384" width="9" style="72"/>
  </cols>
  <sheetData>
    <row r="1" spans="1:21" ht="18.95" customHeight="1">
      <c r="A1" s="67"/>
      <c r="B1" s="68" t="s">
        <v>263</v>
      </c>
      <c r="C1" s="69"/>
      <c r="D1" s="70"/>
      <c r="E1" s="70"/>
      <c r="F1" s="70"/>
      <c r="G1" s="71" t="s">
        <v>77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 ht="18.95" customHeight="1">
      <c r="A2" s="67"/>
      <c r="B2" s="69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s="70" customFormat="1" ht="24" customHeight="1">
      <c r="A3" s="63" t="s">
        <v>62</v>
      </c>
      <c r="B3" s="106"/>
      <c r="C3" s="64"/>
      <c r="D3" s="64"/>
      <c r="E3" s="64"/>
      <c r="F3" s="64"/>
      <c r="G3" s="64"/>
      <c r="H3" s="64"/>
      <c r="I3" s="64"/>
      <c r="J3" s="64"/>
      <c r="K3" s="62" t="s">
        <v>50</v>
      </c>
      <c r="L3" s="62"/>
      <c r="M3" s="64"/>
      <c r="N3" s="64"/>
      <c r="O3" s="64"/>
      <c r="P3" s="64"/>
      <c r="Q3" s="64"/>
      <c r="R3" s="64"/>
      <c r="S3" s="64"/>
      <c r="T3" s="64"/>
      <c r="U3" s="66"/>
    </row>
    <row r="4" spans="1:21" s="77" customFormat="1" ht="24" customHeight="1">
      <c r="A4" s="73" t="s">
        <v>3</v>
      </c>
      <c r="B4" s="107">
        <v>18</v>
      </c>
      <c r="C4" s="76"/>
      <c r="D4" s="75">
        <v>19</v>
      </c>
      <c r="E4" s="76"/>
      <c r="F4" s="75">
        <v>20</v>
      </c>
      <c r="G4" s="76"/>
      <c r="H4" s="75">
        <v>21</v>
      </c>
      <c r="I4" s="76"/>
      <c r="J4" s="75">
        <v>22</v>
      </c>
      <c r="K4" s="76"/>
      <c r="L4" s="184">
        <v>23</v>
      </c>
      <c r="M4" s="185"/>
      <c r="N4" s="75">
        <v>24</v>
      </c>
      <c r="O4" s="76"/>
      <c r="P4" s="79">
        <v>25</v>
      </c>
      <c r="Q4" s="88"/>
      <c r="R4" s="75">
        <v>26</v>
      </c>
      <c r="S4" s="76"/>
      <c r="T4" s="75">
        <v>27</v>
      </c>
      <c r="U4" s="76"/>
    </row>
    <row r="5" spans="1:21" ht="24" customHeight="1">
      <c r="A5" s="73" t="s">
        <v>4</v>
      </c>
      <c r="B5" s="107" t="s">
        <v>51</v>
      </c>
      <c r="C5" s="76"/>
      <c r="D5" s="75" t="s">
        <v>52</v>
      </c>
      <c r="E5" s="76"/>
      <c r="F5" s="75" t="s">
        <v>53</v>
      </c>
      <c r="G5" s="76"/>
      <c r="H5" s="75" t="s">
        <v>54</v>
      </c>
      <c r="I5" s="76"/>
      <c r="J5" s="75" t="s">
        <v>55</v>
      </c>
      <c r="K5" s="76"/>
      <c r="L5" s="184" t="s">
        <v>56</v>
      </c>
      <c r="M5" s="185"/>
      <c r="N5" s="75" t="s">
        <v>57</v>
      </c>
      <c r="O5" s="76"/>
      <c r="P5" s="75" t="s">
        <v>58</v>
      </c>
      <c r="Q5" s="76"/>
      <c r="R5" s="108" t="s">
        <v>238</v>
      </c>
      <c r="S5" s="76"/>
      <c r="T5" s="75" t="s">
        <v>60</v>
      </c>
      <c r="U5" s="76"/>
    </row>
    <row r="6" spans="1:21" ht="24" customHeight="1">
      <c r="A6" s="73" t="s">
        <v>81</v>
      </c>
      <c r="B6" s="208"/>
      <c r="C6" s="209"/>
      <c r="D6" s="208"/>
      <c r="E6" s="209"/>
      <c r="F6" s="208"/>
      <c r="G6" s="209"/>
      <c r="H6" s="208"/>
      <c r="I6" s="209"/>
      <c r="J6" s="208"/>
      <c r="K6" s="209"/>
      <c r="L6" s="208">
        <f>'一覧表 (3)'!I7</f>
        <v>6.57</v>
      </c>
      <c r="M6" s="209"/>
      <c r="N6" s="208"/>
      <c r="O6" s="209"/>
      <c r="P6" s="208"/>
      <c r="Q6" s="209"/>
      <c r="R6" s="206"/>
      <c r="S6" s="207"/>
      <c r="T6" s="208"/>
      <c r="U6" s="209"/>
    </row>
    <row r="7" spans="1:21" s="84" customFormat="1" ht="24" customHeight="1">
      <c r="A7" s="73" t="s">
        <v>82</v>
      </c>
      <c r="B7" s="193"/>
      <c r="C7" s="194"/>
      <c r="D7" s="193"/>
      <c r="E7" s="194"/>
      <c r="F7" s="193"/>
      <c r="G7" s="194"/>
      <c r="H7" s="193"/>
      <c r="I7" s="194"/>
      <c r="J7" s="193"/>
      <c r="K7" s="194"/>
      <c r="L7" s="193">
        <f>'一覧表 (3)'!I9</f>
        <v>15</v>
      </c>
      <c r="M7" s="194"/>
      <c r="N7" s="193"/>
      <c r="O7" s="194"/>
      <c r="P7" s="193"/>
      <c r="Q7" s="194"/>
      <c r="R7" s="206"/>
      <c r="S7" s="207"/>
      <c r="T7" s="193"/>
      <c r="U7" s="194"/>
    </row>
    <row r="8" spans="1:21" ht="24" customHeight="1">
      <c r="A8" s="73" t="s">
        <v>69</v>
      </c>
      <c r="B8" s="203"/>
      <c r="C8" s="204"/>
      <c r="D8" s="203"/>
      <c r="E8" s="204"/>
      <c r="F8" s="203"/>
      <c r="G8" s="204"/>
      <c r="H8" s="203"/>
      <c r="I8" s="204"/>
      <c r="J8" s="203"/>
      <c r="K8" s="204"/>
      <c r="L8" s="203">
        <f>'一覧表 (3)'!I6</f>
        <v>42326</v>
      </c>
      <c r="M8" s="204"/>
      <c r="N8" s="203"/>
      <c r="O8" s="204"/>
      <c r="P8" s="203"/>
      <c r="Q8" s="204"/>
      <c r="R8" s="206"/>
      <c r="S8" s="207"/>
      <c r="T8" s="203"/>
      <c r="U8" s="204"/>
    </row>
    <row r="9" spans="1:21" ht="24" customHeight="1">
      <c r="A9" s="73" t="s">
        <v>83</v>
      </c>
      <c r="B9" s="193"/>
      <c r="C9" s="194"/>
      <c r="D9" s="193"/>
      <c r="E9" s="194"/>
      <c r="F9" s="193"/>
      <c r="G9" s="194"/>
      <c r="H9" s="193"/>
      <c r="I9" s="194"/>
      <c r="J9" s="193"/>
      <c r="K9" s="194"/>
      <c r="L9" s="193">
        <f>'一覧表 (3)'!I11</f>
        <v>17.5</v>
      </c>
      <c r="M9" s="194"/>
      <c r="N9" s="193"/>
      <c r="O9" s="194"/>
      <c r="P9" s="193"/>
      <c r="Q9" s="194"/>
      <c r="R9" s="206"/>
      <c r="S9" s="207"/>
      <c r="T9" s="193"/>
      <c r="U9" s="194"/>
    </row>
    <row r="10" spans="1:21" ht="24" customHeight="1">
      <c r="A10" s="73" t="s">
        <v>20</v>
      </c>
      <c r="B10" s="197"/>
      <c r="C10" s="198"/>
      <c r="D10" s="197"/>
      <c r="E10" s="198"/>
      <c r="F10" s="197"/>
      <c r="G10" s="198"/>
      <c r="H10" s="197"/>
      <c r="I10" s="198"/>
      <c r="J10" s="197"/>
      <c r="K10" s="198"/>
      <c r="L10" s="197">
        <f>'一覧表 (3)'!I12</f>
        <v>7.1</v>
      </c>
      <c r="M10" s="198"/>
      <c r="N10" s="197"/>
      <c r="O10" s="198"/>
      <c r="P10" s="197"/>
      <c r="Q10" s="198"/>
      <c r="R10" s="206"/>
      <c r="S10" s="207"/>
      <c r="T10" s="197"/>
      <c r="U10" s="198"/>
    </row>
    <row r="11" spans="1:21" ht="24" customHeight="1">
      <c r="A11" s="73" t="s">
        <v>84</v>
      </c>
      <c r="B11" s="193"/>
      <c r="C11" s="194"/>
      <c r="D11" s="193"/>
      <c r="E11" s="194"/>
      <c r="F11" s="193"/>
      <c r="G11" s="194"/>
      <c r="H11" s="193"/>
      <c r="I11" s="194"/>
      <c r="J11" s="193"/>
      <c r="K11" s="194"/>
      <c r="L11" s="193">
        <f>'一覧表 (3)'!I14</f>
        <v>35.4</v>
      </c>
      <c r="M11" s="194"/>
      <c r="N11" s="193"/>
      <c r="O11" s="194"/>
      <c r="P11" s="193"/>
      <c r="Q11" s="194"/>
      <c r="R11" s="206"/>
      <c r="S11" s="207"/>
      <c r="T11" s="193"/>
      <c r="U11" s="194"/>
    </row>
    <row r="12" spans="1:21" ht="24" customHeight="1">
      <c r="A12" s="73" t="s">
        <v>70</v>
      </c>
      <c r="B12" s="90" t="s">
        <v>71</v>
      </c>
      <c r="C12" s="90" t="s">
        <v>72</v>
      </c>
      <c r="D12" s="90" t="s">
        <v>71</v>
      </c>
      <c r="E12" s="90" t="s">
        <v>72</v>
      </c>
      <c r="F12" s="90" t="s">
        <v>71</v>
      </c>
      <c r="G12" s="90" t="s">
        <v>72</v>
      </c>
      <c r="H12" s="90" t="s">
        <v>71</v>
      </c>
      <c r="I12" s="90" t="s">
        <v>72</v>
      </c>
      <c r="J12" s="90" t="s">
        <v>71</v>
      </c>
      <c r="K12" s="90" t="s">
        <v>72</v>
      </c>
      <c r="L12" s="90" t="s">
        <v>71</v>
      </c>
      <c r="M12" s="90" t="s">
        <v>72</v>
      </c>
      <c r="N12" s="90" t="s">
        <v>71</v>
      </c>
      <c r="O12" s="90" t="s">
        <v>72</v>
      </c>
      <c r="P12" s="90" t="s">
        <v>71</v>
      </c>
      <c r="Q12" s="90" t="s">
        <v>72</v>
      </c>
      <c r="R12" s="90" t="s">
        <v>71</v>
      </c>
      <c r="S12" s="90" t="s">
        <v>72</v>
      </c>
      <c r="T12" s="90" t="s">
        <v>71</v>
      </c>
      <c r="U12" s="90" t="s">
        <v>72</v>
      </c>
    </row>
    <row r="13" spans="1:21" ht="24" customHeight="1">
      <c r="A13" s="73" t="s">
        <v>222</v>
      </c>
      <c r="B13" s="95"/>
      <c r="C13" s="96"/>
      <c r="D13" s="95"/>
      <c r="E13" s="96"/>
      <c r="F13" s="95"/>
      <c r="G13" s="96"/>
      <c r="H13" s="95"/>
      <c r="I13" s="96"/>
      <c r="J13" s="95"/>
      <c r="K13" s="96"/>
      <c r="L13" s="95">
        <f>'一覧表 (3)'!I22</f>
        <v>26.7</v>
      </c>
      <c r="M13" s="96">
        <f>ROUND(L13/22.98977,3)</f>
        <v>1.161</v>
      </c>
      <c r="N13" s="95"/>
      <c r="O13" s="96"/>
      <c r="P13" s="95"/>
      <c r="Q13" s="96"/>
      <c r="R13" s="95"/>
      <c r="S13" s="96"/>
      <c r="T13" s="95"/>
      <c r="U13" s="96"/>
    </row>
    <row r="14" spans="1:21" ht="24" customHeight="1">
      <c r="A14" s="73" t="s">
        <v>223</v>
      </c>
      <c r="B14" s="95"/>
      <c r="C14" s="96"/>
      <c r="D14" s="95"/>
      <c r="E14" s="96"/>
      <c r="F14" s="95"/>
      <c r="G14" s="96"/>
      <c r="H14" s="95"/>
      <c r="I14" s="96"/>
      <c r="J14" s="95"/>
      <c r="K14" s="96"/>
      <c r="L14" s="95">
        <f>'一覧表 (3)'!I23</f>
        <v>4.2</v>
      </c>
      <c r="M14" s="96">
        <f>ROUND(L14/39.0983,3)</f>
        <v>0.107</v>
      </c>
      <c r="N14" s="95"/>
      <c r="O14" s="96"/>
      <c r="P14" s="95"/>
      <c r="Q14" s="96"/>
      <c r="R14" s="96"/>
      <c r="S14" s="96"/>
      <c r="T14" s="95"/>
      <c r="U14" s="96"/>
    </row>
    <row r="15" spans="1:21" ht="24" customHeight="1">
      <c r="A15" s="73" t="s">
        <v>224</v>
      </c>
      <c r="B15" s="95"/>
      <c r="C15" s="96"/>
      <c r="D15" s="95"/>
      <c r="E15" s="96"/>
      <c r="F15" s="95"/>
      <c r="G15" s="96"/>
      <c r="H15" s="95"/>
      <c r="I15" s="96"/>
      <c r="J15" s="95"/>
      <c r="K15" s="96"/>
      <c r="L15" s="95">
        <f>'一覧表 (3)'!I24</f>
        <v>22.9</v>
      </c>
      <c r="M15" s="96">
        <f>ROUND(L15/20.04,3)</f>
        <v>1.143</v>
      </c>
      <c r="N15" s="95"/>
      <c r="O15" s="96"/>
      <c r="P15" s="95"/>
      <c r="Q15" s="96"/>
      <c r="R15" s="96"/>
      <c r="S15" s="96"/>
      <c r="T15" s="95"/>
      <c r="U15" s="96"/>
    </row>
    <row r="16" spans="1:21" ht="24" customHeight="1">
      <c r="A16" s="73" t="s">
        <v>225</v>
      </c>
      <c r="B16" s="95"/>
      <c r="C16" s="96"/>
      <c r="D16" s="95"/>
      <c r="E16" s="96"/>
      <c r="F16" s="95"/>
      <c r="G16" s="96"/>
      <c r="H16" s="95"/>
      <c r="I16" s="96"/>
      <c r="J16" s="95"/>
      <c r="K16" s="96"/>
      <c r="L16" s="95">
        <f>'一覧表 (3)'!I25</f>
        <v>11.7</v>
      </c>
      <c r="M16" s="96">
        <f>ROUND(L16/12.153,3)</f>
        <v>0.96299999999999997</v>
      </c>
      <c r="N16" s="95"/>
      <c r="O16" s="96"/>
      <c r="P16" s="95"/>
      <c r="Q16" s="96"/>
      <c r="R16" s="96"/>
      <c r="S16" s="96"/>
      <c r="T16" s="95"/>
      <c r="U16" s="96"/>
    </row>
    <row r="17" spans="1:21" ht="24" customHeight="1">
      <c r="A17" s="73" t="s">
        <v>226</v>
      </c>
      <c r="B17" s="105"/>
      <c r="C17" s="96"/>
      <c r="D17" s="105"/>
      <c r="E17" s="96"/>
      <c r="F17" s="105"/>
      <c r="G17" s="96"/>
      <c r="H17" s="105"/>
      <c r="I17" s="96"/>
      <c r="J17" s="105"/>
      <c r="K17" s="96"/>
      <c r="L17" s="105" t="str">
        <f>'一覧表 (3)'!I26</f>
        <v>-</v>
      </c>
      <c r="M17" s="96" t="str">
        <f>IF(AND(L17&lt;&gt;"-",L17&lt;&gt;"&lt;0.01"),ROUND(L17/14, 3),"-")</f>
        <v>-</v>
      </c>
      <c r="N17" s="95"/>
      <c r="O17" s="96"/>
      <c r="P17" s="105"/>
      <c r="Q17" s="96"/>
      <c r="R17" s="96"/>
      <c r="S17" s="96"/>
      <c r="T17" s="105"/>
      <c r="U17" s="96"/>
    </row>
    <row r="18" spans="1:21" ht="24" customHeight="1">
      <c r="A18" s="73" t="s">
        <v>227</v>
      </c>
      <c r="B18" s="105"/>
      <c r="C18" s="96"/>
      <c r="D18" s="105"/>
      <c r="E18" s="96"/>
      <c r="F18" s="105"/>
      <c r="G18" s="96"/>
      <c r="H18" s="105"/>
      <c r="I18" s="96"/>
      <c r="J18" s="105"/>
      <c r="K18" s="96"/>
      <c r="L18" s="105">
        <f>'一覧表 (3)'!I27</f>
        <v>3.16</v>
      </c>
      <c r="M18" s="96">
        <f>IF(AND(L18&lt;&gt;"-",L18&lt;&gt;"&lt;0.01"),ROUND(L18/27.924, 3),"-")</f>
        <v>0.113</v>
      </c>
      <c r="N18" s="105"/>
      <c r="O18" s="96"/>
      <c r="P18" s="105"/>
      <c r="Q18" s="96"/>
      <c r="R18" s="96"/>
      <c r="S18" s="96"/>
      <c r="T18" s="105"/>
      <c r="U18" s="96"/>
    </row>
    <row r="19" spans="1:21" ht="24" customHeight="1">
      <c r="A19" s="73" t="s">
        <v>228</v>
      </c>
      <c r="B19" s="105"/>
      <c r="C19" s="96"/>
      <c r="D19" s="105"/>
      <c r="E19" s="96"/>
      <c r="F19" s="105"/>
      <c r="G19" s="96"/>
      <c r="H19" s="105"/>
      <c r="I19" s="96"/>
      <c r="J19" s="105"/>
      <c r="K19" s="96"/>
      <c r="L19" s="105">
        <f>'一覧表 (3)'!I28</f>
        <v>0.53</v>
      </c>
      <c r="M19" s="96">
        <f>IF(AND(L19&lt;&gt;"-",L19&lt;&gt;"&lt;0.01"),ROUND(L19/27.469, 3),"-")</f>
        <v>1.9E-2</v>
      </c>
      <c r="N19" s="105"/>
      <c r="O19" s="96"/>
      <c r="P19" s="105"/>
      <c r="Q19" s="96"/>
      <c r="R19" s="96"/>
      <c r="S19" s="96"/>
      <c r="T19" s="105"/>
      <c r="U19" s="96"/>
    </row>
    <row r="20" spans="1:21" ht="24" customHeight="1">
      <c r="A20" s="98" t="s">
        <v>73</v>
      </c>
      <c r="B20" s="95"/>
      <c r="C20" s="96"/>
      <c r="D20" s="95"/>
      <c r="E20" s="96"/>
      <c r="F20" s="95"/>
      <c r="G20" s="96"/>
      <c r="H20" s="95"/>
      <c r="I20" s="96"/>
      <c r="J20" s="95"/>
      <c r="K20" s="96"/>
      <c r="L20" s="95"/>
      <c r="M20" s="96">
        <f>SUM(M13:M19)</f>
        <v>3.5060000000000002</v>
      </c>
      <c r="N20" s="95"/>
      <c r="O20" s="96"/>
      <c r="P20" s="95"/>
      <c r="Q20" s="96"/>
      <c r="R20" s="96"/>
      <c r="S20" s="96"/>
      <c r="T20" s="95"/>
      <c r="U20" s="96"/>
    </row>
    <row r="21" spans="1:21" ht="24" customHeight="1">
      <c r="A21" s="98" t="s">
        <v>221</v>
      </c>
      <c r="B21" s="95"/>
      <c r="C21" s="96"/>
      <c r="D21" s="95"/>
      <c r="E21" s="96"/>
      <c r="F21" s="95"/>
      <c r="G21" s="96"/>
      <c r="H21" s="95"/>
      <c r="I21" s="96"/>
      <c r="J21" s="95"/>
      <c r="K21" s="96"/>
      <c r="L21" s="95">
        <f>'一覧表 (3)'!I19</f>
        <v>27.3</v>
      </c>
      <c r="M21" s="96">
        <f>ROUND(L21/35.453,3)</f>
        <v>0.77</v>
      </c>
      <c r="N21" s="95"/>
      <c r="O21" s="96"/>
      <c r="P21" s="95"/>
      <c r="Q21" s="96"/>
      <c r="R21" s="96"/>
      <c r="S21" s="96"/>
      <c r="T21" s="95"/>
      <c r="U21" s="96"/>
    </row>
    <row r="22" spans="1:21" ht="24" customHeight="1">
      <c r="A22" s="98" t="s">
        <v>260</v>
      </c>
      <c r="B22" s="95"/>
      <c r="C22" s="96"/>
      <c r="D22" s="95"/>
      <c r="E22" s="96"/>
      <c r="F22" s="95"/>
      <c r="G22" s="96"/>
      <c r="H22" s="95"/>
      <c r="I22" s="96"/>
      <c r="J22" s="95"/>
      <c r="K22" s="96"/>
      <c r="L22" s="95">
        <f>'一覧表 (3)'!I17*1.22</f>
        <v>125.66</v>
      </c>
      <c r="M22" s="96">
        <f>IF(L22&lt;&gt;"-", ROUND(L22/61.02,3), "-")</f>
        <v>2.0590000000000002</v>
      </c>
      <c r="N22" s="95"/>
      <c r="O22" s="96"/>
      <c r="P22" s="95"/>
      <c r="Q22" s="96"/>
      <c r="R22" s="96"/>
      <c r="S22" s="96"/>
      <c r="T22" s="95"/>
      <c r="U22" s="96"/>
    </row>
    <row r="23" spans="1:21" ht="24" customHeight="1">
      <c r="A23" s="98" t="s">
        <v>229</v>
      </c>
      <c r="B23" s="95"/>
      <c r="C23" s="96"/>
      <c r="D23" s="95"/>
      <c r="E23" s="96"/>
      <c r="F23" s="95"/>
      <c r="G23" s="96"/>
      <c r="H23" s="95"/>
      <c r="I23" s="96"/>
      <c r="J23" s="95"/>
      <c r="K23" s="96"/>
      <c r="L23" s="95">
        <f>'一覧表 (3)'!I20</f>
        <v>33</v>
      </c>
      <c r="M23" s="96">
        <f>IF(AND(L23&lt;&gt;"-",L23&lt;&gt;"&lt;1"),ROUND(L23/48.0288, 3),"-")</f>
        <v>0.68700000000000006</v>
      </c>
      <c r="N23" s="95"/>
      <c r="O23" s="96"/>
      <c r="P23" s="95"/>
      <c r="Q23" s="96"/>
      <c r="R23" s="96"/>
      <c r="S23" s="96"/>
      <c r="T23" s="95"/>
      <c r="U23" s="96"/>
    </row>
    <row r="24" spans="1:21" ht="24" customHeight="1">
      <c r="A24" s="98" t="s">
        <v>230</v>
      </c>
      <c r="B24" s="105"/>
      <c r="C24" s="96"/>
      <c r="D24" s="105"/>
      <c r="E24" s="96"/>
      <c r="F24" s="105"/>
      <c r="G24" s="96"/>
      <c r="H24" s="105"/>
      <c r="I24" s="96"/>
      <c r="J24" s="105"/>
      <c r="K24" s="96"/>
      <c r="L24" s="95" t="str">
        <f>'一覧表 (3)'!I21</f>
        <v>&lt;0.01</v>
      </c>
      <c r="M24" s="96" t="str">
        <f>IF(AND(L24&lt;&gt;"-",L24&lt;&gt;"&lt;0.01"),ROUND(L24/14, 3),"-")</f>
        <v>-</v>
      </c>
      <c r="N24" s="105"/>
      <c r="O24" s="96"/>
      <c r="P24" s="95"/>
      <c r="Q24" s="96"/>
      <c r="R24" s="96"/>
      <c r="S24" s="96"/>
      <c r="T24" s="105"/>
      <c r="U24" s="96"/>
    </row>
    <row r="25" spans="1:21" ht="24" customHeight="1">
      <c r="A25" s="98" t="s">
        <v>74</v>
      </c>
      <c r="B25" s="109"/>
      <c r="C25" s="96"/>
      <c r="D25" s="109"/>
      <c r="E25" s="96"/>
      <c r="F25" s="109"/>
      <c r="G25" s="96"/>
      <c r="H25" s="109"/>
      <c r="I25" s="96"/>
      <c r="J25" s="109"/>
      <c r="K25" s="96"/>
      <c r="L25" s="109"/>
      <c r="M25" s="96">
        <f>SUM(M21:M24)</f>
        <v>3.516</v>
      </c>
      <c r="N25" s="109"/>
      <c r="O25" s="96"/>
      <c r="P25" s="109"/>
      <c r="Q25" s="96"/>
      <c r="R25" s="96"/>
      <c r="S25" s="96"/>
      <c r="T25" s="109"/>
      <c r="U25" s="96"/>
    </row>
    <row r="26" spans="1:21" ht="24" customHeight="1">
      <c r="A26" s="98" t="s">
        <v>75</v>
      </c>
      <c r="B26" s="109"/>
      <c r="C26" s="96"/>
      <c r="D26" s="109"/>
      <c r="E26" s="96"/>
      <c r="F26" s="109"/>
      <c r="G26" s="96"/>
      <c r="H26" s="109"/>
      <c r="I26" s="96"/>
      <c r="J26" s="109"/>
      <c r="K26" s="96"/>
      <c r="L26" s="109"/>
      <c r="M26" s="96">
        <f>ROUND(M20/M25,3)</f>
        <v>0.997</v>
      </c>
      <c r="N26" s="109"/>
      <c r="O26" s="96"/>
      <c r="P26" s="109"/>
      <c r="Q26" s="96"/>
      <c r="R26" s="96"/>
      <c r="S26" s="96"/>
      <c r="T26" s="109"/>
      <c r="U26" s="96"/>
    </row>
    <row r="27" spans="1:21" ht="20.100000000000001" customHeight="1">
      <c r="A27" s="101"/>
      <c r="B27" s="102" t="s">
        <v>177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</row>
  </sheetData>
  <mergeCells count="60">
    <mergeCell ref="P11:Q11"/>
    <mergeCell ref="T6:U6"/>
    <mergeCell ref="T7:U7"/>
    <mergeCell ref="T9:U9"/>
    <mergeCell ref="T10:U10"/>
    <mergeCell ref="T11:U11"/>
    <mergeCell ref="P6:Q6"/>
    <mergeCell ref="P7:Q7"/>
    <mergeCell ref="P9:Q9"/>
    <mergeCell ref="P10:Q10"/>
    <mergeCell ref="T8:U8"/>
    <mergeCell ref="P8:Q8"/>
    <mergeCell ref="R6:S6"/>
    <mergeCell ref="R7:S7"/>
    <mergeCell ref="R8:S8"/>
    <mergeCell ref="R9:S9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H6:I6"/>
    <mergeCell ref="H7:I7"/>
    <mergeCell ref="H9:I9"/>
    <mergeCell ref="H10:I10"/>
    <mergeCell ref="H8:I8"/>
    <mergeCell ref="J6:K6"/>
    <mergeCell ref="J7:K7"/>
    <mergeCell ref="J9:K9"/>
    <mergeCell ref="J10:K10"/>
    <mergeCell ref="J11:K11"/>
    <mergeCell ref="J8:K8"/>
    <mergeCell ref="D9:E9"/>
    <mergeCell ref="D10:E10"/>
    <mergeCell ref="D8:E8"/>
    <mergeCell ref="F8:G8"/>
    <mergeCell ref="H11:I11"/>
    <mergeCell ref="R10:S10"/>
    <mergeCell ref="R11:S11"/>
    <mergeCell ref="B6:C6"/>
    <mergeCell ref="B7:C7"/>
    <mergeCell ref="B10:C10"/>
    <mergeCell ref="B11:C11"/>
    <mergeCell ref="B9:C9"/>
    <mergeCell ref="B8:C8"/>
    <mergeCell ref="D11:E11"/>
    <mergeCell ref="F6:G6"/>
    <mergeCell ref="F7:G7"/>
    <mergeCell ref="F9:G9"/>
    <mergeCell ref="F10:G10"/>
    <mergeCell ref="F11:G11"/>
    <mergeCell ref="D6:E6"/>
    <mergeCell ref="D7:E7"/>
  </mergeCells>
  <phoneticPr fontId="3"/>
  <printOptions gridLinesSet="0"/>
  <pageMargins left="0.78" right="0.68" top="1.1000000000000001" bottom="0.44" header="0" footer="0"/>
  <pageSetup paperSize="9" scale="83" orientation="landscape" horizontalDpi="4294967292" verticalDpi="4294967292" r:id="rId1"/>
  <headerFooter alignWithMargins="0"/>
  <ignoredErrors>
    <ignoredError sqref="L17 L21:M21 L13:M16 L24 L23 L18:L19 L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観測井一覧表</vt:lpstr>
      <vt:lpstr>一覧表</vt:lpstr>
      <vt:lpstr>一覧表 (2)</vt:lpstr>
      <vt:lpstr>一覧表 (3)</vt:lpstr>
      <vt:lpstr>イオン計算表</vt:lpstr>
      <vt:lpstr>イオン計算表 (2)</vt:lpstr>
      <vt:lpstr>イオン計算表 (3)</vt:lpstr>
      <vt:lpstr>イオン計算表!Print_Area</vt:lpstr>
      <vt:lpstr>'イオン計算表 (2)'!Print_Area</vt:lpstr>
      <vt:lpstr>'イオン計算表 (3)'!Print_Area</vt:lpstr>
      <vt:lpstr>一覧表!Print_Area</vt:lpstr>
      <vt:lpstr>'一覧表 (2)'!Print_Area</vt:lpstr>
      <vt:lpstr>'一覧表 (3)'!Print_Area</vt:lpstr>
      <vt:lpstr>観測井一覧表!Print_Area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塚本千鶴</dc:creator>
  <cp:lastModifiedBy>ITO</cp:lastModifiedBy>
  <cp:lastPrinted>2013-04-12T06:34:06Z</cp:lastPrinted>
  <dcterms:created xsi:type="dcterms:W3CDTF">1998-04-16T15:53:47Z</dcterms:created>
  <dcterms:modified xsi:type="dcterms:W3CDTF">2018-05-14T04:08:57Z</dcterms:modified>
</cp:coreProperties>
</file>